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ml_2018\tomada_09_18_pml_barranceira\tomada_09_18_pml_distribuicao\"/>
    </mc:Choice>
  </mc:AlternateContent>
  <bookViews>
    <workbookView xWindow="0" yWindow="0" windowWidth="20490" windowHeight="7755" activeTab="2"/>
  </bookViews>
  <sheets>
    <sheet name="planilha_orcamentaria" sheetId="1" r:id="rId1"/>
    <sheet name="cronograma" sheetId="2" r:id="rId2"/>
    <sheet name="bd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3" i="3"/>
  <c r="D22" i="3" s="1"/>
  <c r="D7" i="3"/>
  <c r="I22" i="2" l="1"/>
  <c r="G22" i="2"/>
  <c r="E22" i="2"/>
  <c r="I20" i="2"/>
  <c r="G20" i="2"/>
  <c r="E20" i="2"/>
  <c r="I18" i="2"/>
  <c r="G18" i="2"/>
  <c r="E18" i="2"/>
  <c r="I16" i="2"/>
  <c r="G16" i="2"/>
  <c r="E16" i="2"/>
  <c r="I14" i="2"/>
  <c r="G14" i="2"/>
  <c r="E14" i="2"/>
  <c r="I12" i="2"/>
  <c r="G12" i="2"/>
  <c r="E12" i="2"/>
  <c r="D10" i="2"/>
  <c r="I10" i="2" s="1"/>
  <c r="D8" i="2"/>
  <c r="I8" i="2" s="1"/>
  <c r="I24" i="2" s="1"/>
  <c r="H70" i="1"/>
  <c r="J70" i="1" s="1"/>
  <c r="H69" i="1"/>
  <c r="J69" i="1" s="1"/>
  <c r="H68" i="1"/>
  <c r="J68" i="1" s="1"/>
  <c r="H67" i="1"/>
  <c r="H65" i="1"/>
  <c r="J65" i="1" s="1"/>
  <c r="H64" i="1"/>
  <c r="J64" i="1" s="1"/>
  <c r="J66" i="1" s="1"/>
  <c r="H61" i="1"/>
  <c r="J61" i="1" s="1"/>
  <c r="J60" i="1"/>
  <c r="H60" i="1"/>
  <c r="H59" i="1"/>
  <c r="J59" i="1" s="1"/>
  <c r="J58" i="1"/>
  <c r="H58" i="1"/>
  <c r="H57" i="1"/>
  <c r="J57" i="1" s="1"/>
  <c r="J56" i="1"/>
  <c r="H56" i="1"/>
  <c r="H55" i="1"/>
  <c r="J55" i="1" s="1"/>
  <c r="H54" i="1"/>
  <c r="J54" i="1" s="1"/>
  <c r="J51" i="1"/>
  <c r="H51" i="1"/>
  <c r="H50" i="1"/>
  <c r="J50" i="1" s="1"/>
  <c r="J49" i="1"/>
  <c r="H49" i="1"/>
  <c r="H48" i="1"/>
  <c r="J48" i="1" s="1"/>
  <c r="J47" i="1"/>
  <c r="H47" i="1"/>
  <c r="H46" i="1"/>
  <c r="J46" i="1" s="1"/>
  <c r="J45" i="1"/>
  <c r="H45" i="1"/>
  <c r="H44" i="1"/>
  <c r="J44" i="1" s="1"/>
  <c r="J43" i="1"/>
  <c r="H43" i="1"/>
  <c r="H42" i="1"/>
  <c r="J42" i="1" s="1"/>
  <c r="J41" i="1"/>
  <c r="H41" i="1"/>
  <c r="H40" i="1"/>
  <c r="J40" i="1" s="1"/>
  <c r="J39" i="1"/>
  <c r="H39" i="1"/>
  <c r="H38" i="1"/>
  <c r="J38" i="1" s="1"/>
  <c r="J37" i="1"/>
  <c r="H37" i="1"/>
  <c r="H36" i="1"/>
  <c r="J36" i="1" s="1"/>
  <c r="J33" i="1"/>
  <c r="H33" i="1"/>
  <c r="H32" i="1"/>
  <c r="J32" i="1" s="1"/>
  <c r="H31" i="1"/>
  <c r="J31" i="1" s="1"/>
  <c r="H30" i="1"/>
  <c r="J30" i="1" s="1"/>
  <c r="H27" i="1"/>
  <c r="J27" i="1" s="1"/>
  <c r="J26" i="1"/>
  <c r="J28" i="1" s="1"/>
  <c r="H26" i="1"/>
  <c r="H23" i="1"/>
  <c r="J23" i="1" s="1"/>
  <c r="J22" i="1"/>
  <c r="H22" i="1"/>
  <c r="H21" i="1"/>
  <c r="J21" i="1" s="1"/>
  <c r="J20" i="1"/>
  <c r="H20" i="1"/>
  <c r="H19" i="1"/>
  <c r="J19" i="1" s="1"/>
  <c r="J18" i="1"/>
  <c r="H18" i="1"/>
  <c r="J15" i="1"/>
  <c r="J16" i="1" s="1"/>
  <c r="H15" i="1"/>
  <c r="G8" i="2" l="1"/>
  <c r="E10" i="2"/>
  <c r="D24" i="2"/>
  <c r="E8" i="2"/>
  <c r="G10" i="2"/>
  <c r="J71" i="1"/>
  <c r="J34" i="1"/>
  <c r="J24" i="1"/>
  <c r="J73" i="1" s="1"/>
  <c r="J72" i="1" s="1"/>
  <c r="J52" i="1"/>
  <c r="J62" i="1"/>
  <c r="C20" i="2" l="1"/>
  <c r="C16" i="2"/>
  <c r="C12" i="2"/>
  <c r="C22" i="2"/>
  <c r="C18" i="2"/>
  <c r="C14" i="2"/>
  <c r="C10" i="2"/>
  <c r="G24" i="2"/>
  <c r="H24" i="2" s="1"/>
  <c r="C8" i="2"/>
  <c r="E24" i="2"/>
  <c r="F24" i="2" s="1"/>
  <c r="J24" i="2"/>
  <c r="C24" i="2" l="1"/>
</calcChain>
</file>

<file path=xl/sharedStrings.xml><?xml version="1.0" encoding="utf-8"?>
<sst xmlns="http://schemas.openxmlformats.org/spreadsheetml/2006/main" count="264" uniqueCount="192">
  <si>
    <t>ESTADO DE SANTA CATARINA</t>
  </si>
  <si>
    <t>PREFEITURA MUNICIPAL DE LAGUNA</t>
  </si>
  <si>
    <t>SECRETARIA DE PLANEJAMENTO E DESENVOLVIMENTO ECONÔMICO E SOCIAL</t>
  </si>
  <si>
    <t>Planilha de Orçamento - Global</t>
  </si>
  <si>
    <t>OBRA: Reforma Escola Barranceira</t>
  </si>
  <si>
    <t>LOCAL: Barranceira – LAGUNA-SC</t>
  </si>
  <si>
    <t>BDI:</t>
  </si>
  <si>
    <t>DATA: setembro/2018</t>
  </si>
  <si>
    <t>data ref.:</t>
  </si>
  <si>
    <t>jul/18</t>
  </si>
  <si>
    <t>ITEM</t>
  </si>
  <si>
    <t>sinapi/deinfra/</t>
  </si>
  <si>
    <t>DESCRIÇÃO DOS SERVIÇOS</t>
  </si>
  <si>
    <t>QUANT.</t>
  </si>
  <si>
    <t>UN</t>
  </si>
  <si>
    <t>CUSTO (deson)</t>
  </si>
  <si>
    <t>CUSTO (Ndeson)</t>
  </si>
  <si>
    <t>PREÇO</t>
  </si>
  <si>
    <t xml:space="preserve"> </t>
  </si>
  <si>
    <t>UNIT (R$)</t>
  </si>
  <si>
    <t>MÃO-DE-OBRA(R$)</t>
  </si>
  <si>
    <t>TOTAL(R$)</t>
  </si>
  <si>
    <t>1</t>
  </si>
  <si>
    <t>cód.</t>
  </si>
  <si>
    <t>SERVIÇOS INICIAIS</t>
  </si>
  <si>
    <t>1.1</t>
  </si>
  <si>
    <t>74209/001</t>
  </si>
  <si>
    <t>Placa de Obra  - 2x1,50</t>
  </si>
  <si>
    <t>m2</t>
  </si>
  <si>
    <t>TOTAL ITEM 1</t>
  </si>
  <si>
    <t>2</t>
  </si>
  <si>
    <t>RETIRADAS</t>
  </si>
  <si>
    <t>2.1</t>
  </si>
  <si>
    <t xml:space="preserve">DEMOLIÇÃO DE REVESTIMENTO CERÂMICO, DE FORMA MANUAL, SEM REAPROVEITAMENTO </t>
  </si>
  <si>
    <t>2.2</t>
  </si>
  <si>
    <t>REMOÇÃO FORRO PVC, MANUAL, SEM REAPROVEITAMENTO</t>
  </si>
  <si>
    <t>2.3</t>
  </si>
  <si>
    <t>REMOÇÃO DE TRAMA DE MADEIRA PARA FORRO, DE FORMA MANUAL SEM REAPROVEITAMENTO</t>
  </si>
  <si>
    <t>un</t>
  </si>
  <si>
    <t>2.4</t>
  </si>
  <si>
    <t>REMOÇÃO DE TRAMA DE MADEIRA PARA COBERTURA, MANUAL, SEM REAPROVEITAMENTO</t>
  </si>
  <si>
    <t>2.5</t>
  </si>
  <si>
    <t>REMOÇÃO DE TELHAS, DE FORMA MANUAL, SEM REAPROVEITAMENTO</t>
  </si>
  <si>
    <t>2.6</t>
  </si>
  <si>
    <t>REMOÇÃO DE TESOURAS DE MADEIRA, MANUAL, SEM REAPROVEITAMENTO</t>
  </si>
  <si>
    <t>TOTAL ITEM 2</t>
  </si>
  <si>
    <t>...........................................................</t>
  </si>
  <si>
    <t>PAVIMENTAÇÃO</t>
  </si>
  <si>
    <t>3.1</t>
  </si>
  <si>
    <t xml:space="preserve">REVESTIMENTO CERÂMICO PARA PISO COM PLACAS TIPO ESMALTADA EXTRA DE DIMENSÕES 45X45 CM APLICADA EM AMBIENTES DE ÁREA MAIOR QUE 10 M2 </t>
  </si>
  <si>
    <t>3.2</t>
  </si>
  <si>
    <t>40095 DEINFRA</t>
  </si>
  <si>
    <t>Rodape ceramico feito em Obra 7,0 cm com argamassa colante</t>
  </si>
  <si>
    <t>m</t>
  </si>
  <si>
    <t>TOTAL ITEM 3</t>
  </si>
  <si>
    <t>4</t>
  </si>
  <si>
    <t>COBERTURA</t>
  </si>
  <si>
    <t>4.1</t>
  </si>
  <si>
    <t>96116</t>
  </si>
  <si>
    <t>FORRO EM RÉGUAS DE PVC, FRISADO, PARA AMBIENTES COMERCIAIS, INCLUSIVE ESTRUTURA DE FIXAÇÃO</t>
  </si>
  <si>
    <t>4.2</t>
  </si>
  <si>
    <t>96121</t>
  </si>
  <si>
    <t>ACABAMENTO P/ FORRO PVC</t>
  </si>
  <si>
    <t>4.3</t>
  </si>
  <si>
    <t>42719</t>
  </si>
  <si>
    <t>Estrutura de madeira para telha ceramica</t>
  </si>
  <si>
    <t>4.4</t>
  </si>
  <si>
    <t>42727</t>
  </si>
  <si>
    <t>Cobertura com telha francesa</t>
  </si>
  <si>
    <t>TOTAL ITEM 4</t>
  </si>
  <si>
    <t>5</t>
  </si>
  <si>
    <t>ELÉTRICA</t>
  </si>
  <si>
    <t>5.1</t>
  </si>
  <si>
    <t>73953/008</t>
  </si>
  <si>
    <t>LUMINÁRIAS TIPO CALHA, DE SOBREPOR, COM REATORES DE PARTIDA RÁPIDA E LÂMPADAS FLUORESCENTES 2X2X36W, COMPLETAS, FORNECIMENTO E INSTALAÇÃO</t>
  </si>
  <si>
    <t>5.2</t>
  </si>
  <si>
    <t xml:space="preserve">73953/009 </t>
  </si>
  <si>
    <t>LUMINARIA SOBREPOR TP CALHA C/REATOR PART CONVENC LAMP 1X20W E STARTER FIX EM LAJE OU FORRO - FORNECIMENTO E COLOCACAO</t>
  </si>
  <si>
    <t>5.3</t>
  </si>
  <si>
    <t>47984 DEINFRA</t>
  </si>
  <si>
    <t>Eletroduto tipo mangueira corrugada de 1/2"</t>
  </si>
  <si>
    <t>5.4</t>
  </si>
  <si>
    <t>43352 DEINFRA</t>
  </si>
  <si>
    <t>Fio isolado 1,5mm2 - 750V</t>
  </si>
  <si>
    <t>5.5</t>
  </si>
  <si>
    <t>Tomada simples+Int.paralelo 10A,250V p/condulete AL</t>
  </si>
  <si>
    <t>5.6</t>
  </si>
  <si>
    <t>Eletroduto PVC rigido roscavel 1/2"</t>
  </si>
  <si>
    <t>5.7</t>
  </si>
  <si>
    <t>Curva 90 PVC roscavel 1/2"</t>
  </si>
  <si>
    <t>5.8</t>
  </si>
  <si>
    <t>tomada dupla 10A, 250v p/ condulete</t>
  </si>
  <si>
    <t>5.9</t>
  </si>
  <si>
    <t>disjuntor monofásico 15A</t>
  </si>
  <si>
    <t>5.10</t>
  </si>
  <si>
    <t>disjuntor monofásico 20A</t>
  </si>
  <si>
    <t>5.11</t>
  </si>
  <si>
    <t>disjuntor monofásico 30A</t>
  </si>
  <si>
    <t>5.12</t>
  </si>
  <si>
    <t xml:space="preserve">QUADRO DE DISTRIBUICAO COM BARRAMENTO TRIFASICO, DE EMBUTIR, EM CHAPA DE ACO GALVANIZADO, PARA 12 DISJUNTORES </t>
  </si>
  <si>
    <t>5.13</t>
  </si>
  <si>
    <t>Entrada de energia aérea baixa tensao trifasica</t>
  </si>
  <si>
    <t>5.14</t>
  </si>
  <si>
    <t>C01.10.05.15.010</t>
  </si>
  <si>
    <t>Ventilador de teto com três pas</t>
  </si>
  <si>
    <t>5.15</t>
  </si>
  <si>
    <t>43353 DEINFRA</t>
  </si>
  <si>
    <t>Fio isolado 2,5mm2 - 750V</t>
  </si>
  <si>
    <t>TOTAL ITEM 5</t>
  </si>
  <si>
    <t>6</t>
  </si>
  <si>
    <t>HIDRO SANITÁRIO</t>
  </si>
  <si>
    <t>6.1</t>
  </si>
  <si>
    <t>43154</t>
  </si>
  <si>
    <t xml:space="preserve">fossa séptica </t>
  </si>
  <si>
    <t>m3</t>
  </si>
  <si>
    <t>6.2</t>
  </si>
  <si>
    <t>43153</t>
  </si>
  <si>
    <t>filtro anaeróbio</t>
  </si>
  <si>
    <t>6.3</t>
  </si>
  <si>
    <t>43155</t>
  </si>
  <si>
    <t>sumidouro</t>
  </si>
  <si>
    <t>6.4</t>
  </si>
  <si>
    <t>Caixa de gordura PVC 250x230x75mm</t>
  </si>
  <si>
    <t>6.5</t>
  </si>
  <si>
    <t>Caixa de inspecao/esgoto 60x60x30cm c/ tampa</t>
  </si>
  <si>
    <t>6.6</t>
  </si>
  <si>
    <t>Curva 90 curta esgoto primario 100mm</t>
  </si>
  <si>
    <t>6.7</t>
  </si>
  <si>
    <t>Tubo PVC rigido 100mm esgoto primario</t>
  </si>
  <si>
    <t>6.8</t>
  </si>
  <si>
    <t>Tubo PVC rigido soldavel 40mm esgoto</t>
  </si>
  <si>
    <t>TOTAL ITEM 6</t>
  </si>
  <si>
    <t>7</t>
  </si>
  <si>
    <t>PINTURA</t>
  </si>
  <si>
    <t>7.1</t>
  </si>
  <si>
    <t>88487</t>
  </si>
  <si>
    <t xml:space="preserve">APLICAÇÃO MANUAL DE PINTURA COM TINTA LÁTEX PVA EM PAREDES, DUAS DEMÃO </t>
  </si>
  <si>
    <t>7.2</t>
  </si>
  <si>
    <t>84659</t>
  </si>
  <si>
    <t xml:space="preserve">PINTURA ESMALTE FOSCO EM MADEIRA, DUAS DEMAOS </t>
  </si>
  <si>
    <t>TOTAL ITEM 7</t>
  </si>
  <si>
    <t>8</t>
  </si>
  <si>
    <t>SERVIÇOS FINAIS</t>
  </si>
  <si>
    <t>8.1</t>
  </si>
  <si>
    <t>9537</t>
  </si>
  <si>
    <t xml:space="preserve">LIMPEZA FINAL DA OBRA </t>
  </si>
  <si>
    <t>8.2</t>
  </si>
  <si>
    <t>98504</t>
  </si>
  <si>
    <t>PLANTIO DE GRAMA EM PLACAS, INCLUSIVE PREPARO DO SOLO</t>
  </si>
  <si>
    <t>8.3</t>
  </si>
  <si>
    <t>42891</t>
  </si>
  <si>
    <t>PLACA COM REGISTRO HISTÓRICO</t>
  </si>
  <si>
    <t>TOTAL ITEM 8</t>
  </si>
  <si>
    <t>TOTAIS</t>
  </si>
  <si>
    <t>TOTAL GLOBAL ORÇAMENTO(Material+MãodeObra SEM BDI).............................................................................</t>
  </si>
  <si>
    <t>TOTAL GLOBAL ORÇAMENTO(Material+MãodeObra c/ encargos e BDI )............................................................................................................</t>
  </si>
  <si>
    <t>CRONOGR. FÍSICO-FINANCEIRO - Data: set/2018</t>
  </si>
  <si>
    <t>Obra: Reforma Escola Barranceira – Barranceira – Laguna – SC</t>
  </si>
  <si>
    <t>Descrição dos serviços</t>
  </si>
  <si>
    <t>PESO</t>
  </si>
  <si>
    <t>VALOR</t>
  </si>
  <si>
    <t>1. ETAPA</t>
  </si>
  <si>
    <t>2. ETAPA</t>
  </si>
  <si>
    <t>3. ETAPA</t>
  </si>
  <si>
    <t>(%)</t>
  </si>
  <si>
    <t>obra/serviço</t>
  </si>
  <si>
    <t>Fornecedor</t>
  </si>
  <si>
    <t>TOTAL</t>
  </si>
  <si>
    <t>OBSERVAÇÃO: 1-PRAZO DA OBRA:90 DIAS CORRIDOS</t>
  </si>
  <si>
    <t xml:space="preserve">                         2- CADA ETAPA CORRESPONDE A 30 DIAS CORRIDOS</t>
  </si>
  <si>
    <t>COMPOSIÇÃO ANALÍTICA DA TAXA DE BONIFICAÇÃO E DESPESAS INDIRETAS (BDI)</t>
  </si>
  <si>
    <t>Obra: REFORMA ESCOLA BARRANCEIRA</t>
  </si>
  <si>
    <t>1.0</t>
  </si>
  <si>
    <t>DESPESAS INDIRETAS</t>
  </si>
  <si>
    <t xml:space="preserve">Administração Central </t>
  </si>
  <si>
    <t>1.2</t>
  </si>
  <si>
    <t>Seguros + Garantia</t>
  </si>
  <si>
    <t>1.3</t>
  </si>
  <si>
    <t>Riscos</t>
  </si>
  <si>
    <t>1.5</t>
  </si>
  <si>
    <t>Despesas Financeiras</t>
  </si>
  <si>
    <t>2.0</t>
  </si>
  <si>
    <t>TRIBUTOS</t>
  </si>
  <si>
    <t>Pis</t>
  </si>
  <si>
    <t>Cofins</t>
  </si>
  <si>
    <t xml:space="preserve">ISS </t>
  </si>
  <si>
    <t>CPRB</t>
  </si>
  <si>
    <t>3.0</t>
  </si>
  <si>
    <t>LUCRO</t>
  </si>
  <si>
    <t>Lucro</t>
  </si>
  <si>
    <t>4.0</t>
  </si>
  <si>
    <t>TAXA TOTAL DE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</si>
</sst>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#,###.00"/>
    <numFmt numFmtId="165" formatCode="_(&quot;R$ &quot;* #,##0.00_);_(&quot;R$ &quot;* \(#,##0.00\);_(&quot;R$ &quot;* \-??_);_(@_)"/>
    <numFmt numFmtId="166" formatCode="&quot;R$ &quot;#,##0.00"/>
    <numFmt numFmtId="167" formatCode="#,##0.00\ ;&quot; (&quot;#,##0.00\);&quot; -&quot;#\ ;@\ "/>
    <numFmt numFmtId="168" formatCode="mm/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i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1"/>
      <color indexed="8"/>
      <name val="Century Gothic"/>
      <family val="2"/>
    </font>
    <font>
      <b/>
      <sz val="11"/>
      <color indexed="10"/>
      <name val="Century Gothic"/>
      <family val="2"/>
    </font>
    <font>
      <sz val="11"/>
      <color indexed="8"/>
      <name val="Century Gothic"/>
      <family val="2"/>
    </font>
    <font>
      <sz val="11"/>
      <color indexed="62"/>
      <name val="Century Gothic"/>
      <family val="2"/>
    </font>
    <font>
      <b/>
      <sz val="11"/>
      <color indexed="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58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49" fontId="0" fillId="3" borderId="0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/>
    <xf numFmtId="4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49" fontId="9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/>
    <xf numFmtId="4" fontId="3" fillId="4" borderId="2" xfId="0" applyNumberFormat="1" applyFont="1" applyFill="1" applyBorder="1" applyAlignment="1"/>
    <xf numFmtId="0" fontId="3" fillId="4" borderId="2" xfId="0" applyFont="1" applyFill="1" applyBorder="1" applyAlignment="1"/>
    <xf numFmtId="44" fontId="3" fillId="4" borderId="2" xfId="1" applyFont="1" applyFill="1" applyBorder="1" applyAlignment="1" applyProtection="1"/>
    <xf numFmtId="4" fontId="3" fillId="0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49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49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 applyAlignment="1"/>
    <xf numFmtId="4" fontId="3" fillId="5" borderId="2" xfId="0" applyNumberFormat="1" applyFont="1" applyFill="1" applyBorder="1" applyAlignment="1"/>
    <xf numFmtId="0" fontId="3" fillId="5" borderId="2" xfId="0" applyFont="1" applyFill="1" applyBorder="1" applyAlignment="1"/>
    <xf numFmtId="44" fontId="3" fillId="5" borderId="2" xfId="1" applyFont="1" applyFill="1" applyBorder="1" applyAlignment="1" applyProtection="1"/>
    <xf numFmtId="164" fontId="3" fillId="5" borderId="2" xfId="0" applyNumberFormat="1" applyFont="1" applyFill="1" applyBorder="1" applyAlignment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3" fillId="4" borderId="2" xfId="0" applyNumberFormat="1" applyFont="1" applyFill="1" applyBorder="1" applyAlignment="1"/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3" fillId="4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8" fillId="5" borderId="2" xfId="0" applyFont="1" applyFill="1" applyBorder="1" applyAlignment="1">
      <alignment horizontal="center"/>
    </xf>
    <xf numFmtId="4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4" fontId="3" fillId="5" borderId="2" xfId="1" applyFont="1" applyFill="1" applyBorder="1" applyAlignment="1" applyProtection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4" fontId="3" fillId="4" borderId="2" xfId="1" applyFont="1" applyFill="1" applyBorder="1" applyAlignment="1" applyProtection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4" fontId="9" fillId="0" borderId="2" xfId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2" fillId="0" borderId="2" xfId="0" applyFont="1" applyBorder="1" applyAlignment="1">
      <alignment horizontal="right"/>
    </xf>
    <xf numFmtId="49" fontId="8" fillId="6" borderId="2" xfId="0" applyNumberFormat="1" applyFont="1" applyFill="1" applyBorder="1" applyAlignment="1">
      <alignment horizontal="center"/>
    </xf>
    <xf numFmtId="0" fontId="8" fillId="6" borderId="2" xfId="0" applyFont="1" applyFill="1" applyBorder="1" applyAlignment="1"/>
    <xf numFmtId="4" fontId="3" fillId="6" borderId="2" xfId="0" applyNumberFormat="1" applyFont="1" applyFill="1" applyBorder="1" applyAlignment="1"/>
    <xf numFmtId="0" fontId="3" fillId="6" borderId="2" xfId="0" applyFont="1" applyFill="1" applyBorder="1" applyAlignment="1"/>
    <xf numFmtId="44" fontId="3" fillId="6" borderId="2" xfId="1" applyFont="1" applyFill="1" applyBorder="1" applyAlignment="1" applyProtection="1"/>
    <xf numFmtId="164" fontId="3" fillId="6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0" fontId="0" fillId="0" borderId="0" xfId="0" applyFont="1"/>
    <xf numFmtId="49" fontId="9" fillId="4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4" fontId="8" fillId="0" borderId="2" xfId="1" applyFont="1" applyFill="1" applyBorder="1" applyAlignment="1" applyProtection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/>
    <xf numFmtId="0" fontId="10" fillId="0" borderId="2" xfId="0" applyFont="1" applyFill="1" applyBorder="1" applyAlignment="1"/>
    <xf numFmtId="0" fontId="8" fillId="2" borderId="2" xfId="0" applyFont="1" applyFill="1" applyBorder="1"/>
    <xf numFmtId="0" fontId="3" fillId="2" borderId="2" xfId="0" applyFont="1" applyFill="1" applyBorder="1"/>
    <xf numFmtId="164" fontId="3" fillId="0" borderId="2" xfId="0" applyNumberFormat="1" applyFont="1" applyBorder="1"/>
    <xf numFmtId="165" fontId="8" fillId="2" borderId="2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7" fillId="0" borderId="4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166" fontId="18" fillId="0" borderId="0" xfId="1" applyNumberFormat="1" applyFont="1" applyFill="1" applyBorder="1" applyAlignment="1" applyProtection="1">
      <alignment horizontal="left"/>
    </xf>
    <xf numFmtId="10" fontId="19" fillId="0" borderId="0" xfId="0" applyNumberFormat="1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17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 applyAlignment="1">
      <alignment horizontal="center"/>
    </xf>
    <xf numFmtId="0" fontId="2" fillId="2" borderId="9" xfId="0" applyFont="1" applyFill="1" applyBorder="1" applyAlignment="1"/>
    <xf numFmtId="2" fontId="5" fillId="0" borderId="8" xfId="0" applyNumberFormat="1" applyFont="1" applyBorder="1" applyAlignment="1">
      <alignment horizontal="center"/>
    </xf>
    <xf numFmtId="166" fontId="20" fillId="0" borderId="10" xfId="1" applyNumberFormat="1" applyFont="1" applyFill="1" applyBorder="1" applyAlignment="1" applyProtection="1">
      <alignment horizontal="right" vertical="top"/>
      <protection locked="0"/>
    </xf>
    <xf numFmtId="166" fontId="20" fillId="0" borderId="2" xfId="1" applyNumberFormat="1" applyFont="1" applyFill="1" applyBorder="1" applyAlignment="1" applyProtection="1">
      <alignment horizontal="center" vertical="top"/>
      <protection locked="0"/>
    </xf>
    <xf numFmtId="9" fontId="5" fillId="0" borderId="2" xfId="2" applyFont="1" applyFill="1" applyBorder="1" applyAlignment="1" applyProtection="1">
      <alignment horizontal="center"/>
    </xf>
    <xf numFmtId="166" fontId="5" fillId="0" borderId="10" xfId="1" applyNumberFormat="1" applyFont="1" applyFill="1" applyBorder="1" applyAlignment="1" applyProtection="1">
      <alignment horizontal="right"/>
    </xf>
    <xf numFmtId="167" fontId="5" fillId="0" borderId="8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left"/>
    </xf>
    <xf numFmtId="0" fontId="21" fillId="4" borderId="11" xfId="0" applyFont="1" applyFill="1" applyBorder="1" applyAlignment="1">
      <alignment horizontal="left"/>
    </xf>
    <xf numFmtId="0" fontId="21" fillId="5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/>
    </xf>
    <xf numFmtId="0" fontId="24" fillId="0" borderId="18" xfId="3" applyFont="1" applyBorder="1"/>
    <xf numFmtId="0" fontId="24" fillId="0" borderId="19" xfId="3" applyFont="1" applyBorder="1" applyAlignment="1">
      <alignment wrapText="1"/>
    </xf>
    <xf numFmtId="0" fontId="24" fillId="0" borderId="20" xfId="3" applyFont="1" applyBorder="1"/>
    <xf numFmtId="168" fontId="24" fillId="0" borderId="21" xfId="3" applyNumberFormat="1" applyFont="1" applyBorder="1" applyAlignment="1">
      <alignment horizontal="right"/>
    </xf>
    <xf numFmtId="0" fontId="24" fillId="0" borderId="5" xfId="3" applyFont="1" applyBorder="1"/>
    <xf numFmtId="0" fontId="24" fillId="0" borderId="0" xfId="3" applyFont="1" applyBorder="1"/>
    <xf numFmtId="0" fontId="24" fillId="0" borderId="22" xfId="3" applyFont="1" applyBorder="1"/>
    <xf numFmtId="0" fontId="22" fillId="0" borderId="23" xfId="3" applyFont="1" applyBorder="1" applyAlignment="1">
      <alignment horizontal="left"/>
    </xf>
    <xf numFmtId="10" fontId="22" fillId="0" borderId="24" xfId="3" applyNumberFormat="1" applyFont="1" applyBorder="1" applyAlignment="1"/>
    <xf numFmtId="0" fontId="24" fillId="0" borderId="23" xfId="3" applyFont="1" applyBorder="1" applyAlignment="1">
      <alignment horizontal="left"/>
    </xf>
    <xf numFmtId="0" fontId="24" fillId="0" borderId="8" xfId="3" applyFont="1" applyBorder="1"/>
    <xf numFmtId="0" fontId="24" fillId="0" borderId="10" xfId="3" applyFont="1" applyBorder="1"/>
    <xf numFmtId="10" fontId="24" fillId="0" borderId="24" xfId="3" applyNumberFormat="1" applyFont="1" applyBorder="1"/>
    <xf numFmtId="0" fontId="24" fillId="0" borderId="5" xfId="3" applyFont="1" applyBorder="1" applyAlignment="1">
      <alignment horizontal="left"/>
    </xf>
    <xf numFmtId="10" fontId="24" fillId="0" borderId="22" xfId="3" applyNumberFormat="1" applyFont="1" applyBorder="1"/>
    <xf numFmtId="0" fontId="24" fillId="0" borderId="25" xfId="3" applyFont="1" applyBorder="1"/>
    <xf numFmtId="10" fontId="24" fillId="0" borderId="26" xfId="3" applyNumberFormat="1" applyFont="1" applyBorder="1"/>
    <xf numFmtId="0" fontId="25" fillId="0" borderId="8" xfId="3" applyFont="1" applyBorder="1"/>
    <xf numFmtId="10" fontId="26" fillId="0" borderId="24" xfId="3" applyNumberFormat="1" applyFont="1" applyBorder="1"/>
    <xf numFmtId="0" fontId="24" fillId="0" borderId="27" xfId="3" applyFont="1" applyBorder="1" applyAlignment="1">
      <alignment horizontal="left"/>
    </xf>
    <xf numFmtId="0" fontId="23" fillId="0" borderId="8" xfId="3" applyFont="1" applyBorder="1"/>
    <xf numFmtId="0" fontId="24" fillId="0" borderId="28" xfId="3" applyFont="1" applyBorder="1"/>
    <xf numFmtId="10" fontId="23" fillId="0" borderId="24" xfId="3" applyNumberFormat="1" applyFont="1" applyBorder="1"/>
    <xf numFmtId="0" fontId="22" fillId="6" borderId="29" xfId="3" applyFont="1" applyFill="1" applyBorder="1" applyAlignment="1">
      <alignment horizontal="left" vertical="center"/>
    </xf>
    <xf numFmtId="10" fontId="22" fillId="6" borderId="31" xfId="3" applyNumberFormat="1" applyFont="1" applyFill="1" applyBorder="1" applyAlignment="1">
      <alignment vertical="center"/>
    </xf>
    <xf numFmtId="44" fontId="3" fillId="4" borderId="2" xfId="1" applyFont="1" applyFill="1" applyBorder="1" applyAlignment="1" applyProtection="1"/>
    <xf numFmtId="4" fontId="3" fillId="0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49" fontId="13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4" fontId="3" fillId="4" borderId="2" xfId="0" applyNumberFormat="1" applyFont="1" applyFill="1" applyBorder="1" applyAlignment="1"/>
    <xf numFmtId="0" fontId="3" fillId="4" borderId="2" xfId="0" applyFont="1" applyFill="1" applyBorder="1" applyAlignment="1"/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16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left"/>
    </xf>
    <xf numFmtId="0" fontId="22" fillId="6" borderId="30" xfId="3" applyFont="1" applyFill="1" applyBorder="1" applyAlignment="1">
      <alignment horizontal="left" vertical="center"/>
    </xf>
  </cellXfs>
  <cellStyles count="4">
    <cellStyle name="Moeda" xfId="1" builtin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4</xdr:row>
          <xdr:rowOff>85725</xdr:rowOff>
        </xdr:to>
        <xdr:sp macro="" textlink="">
          <xdr:nvSpPr>
            <xdr:cNvPr id="1025" name="Picture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mada_09_18_pml_barranceira_orcamento_cronogra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"/>
      <sheetName val="cronog"/>
      <sheetName val="Plan2"/>
    </sheetNames>
    <sheetDataSet>
      <sheetData sheetId="0">
        <row r="16">
          <cell r="J16">
            <v>1201.1099999999999</v>
          </cell>
        </row>
        <row r="24">
          <cell r="J24">
            <v>10974.869999999999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topLeftCell="A16" workbookViewId="0">
      <selection activeCell="K63" sqref="K63"/>
    </sheetView>
  </sheetViews>
  <sheetFormatPr defaultRowHeight="15" x14ac:dyDescent="0.25"/>
  <cols>
    <col min="3" max="3" width="43.28515625" customWidth="1"/>
    <col min="7" max="7" width="11.140625" customWidth="1"/>
    <col min="10" max="10" width="15.5703125" customWidth="1"/>
  </cols>
  <sheetData>
    <row r="1" spans="1:10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x14ac:dyDescent="0.25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5">
      <c r="A5" s="1"/>
      <c r="B5" s="1"/>
      <c r="C5" s="146"/>
      <c r="D5" s="146"/>
      <c r="E5" s="146"/>
      <c r="F5" s="146"/>
      <c r="G5" s="146"/>
      <c r="H5" s="146"/>
      <c r="I5" s="146"/>
      <c r="J5" s="146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 x14ac:dyDescent="0.3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x14ac:dyDescent="0.25">
      <c r="A8" s="3" t="s">
        <v>4</v>
      </c>
      <c r="B8" s="3"/>
      <c r="C8" s="4"/>
      <c r="D8" s="5"/>
      <c r="E8" s="2"/>
      <c r="F8" s="2"/>
      <c r="G8" s="6"/>
      <c r="H8" s="2"/>
      <c r="I8" s="7"/>
      <c r="J8" s="2"/>
    </row>
    <row r="9" spans="1:10" x14ac:dyDescent="0.25">
      <c r="A9" s="4" t="s">
        <v>5</v>
      </c>
      <c r="B9" s="4"/>
      <c r="C9" s="2"/>
      <c r="D9" s="5"/>
      <c r="E9" s="2"/>
      <c r="F9" s="2"/>
      <c r="G9" s="6"/>
      <c r="H9" s="8" t="s">
        <v>6</v>
      </c>
      <c r="I9" s="9">
        <v>0.23580000000000001</v>
      </c>
      <c r="J9" s="9">
        <v>0.23579999999999998</v>
      </c>
    </row>
    <row r="10" spans="1:10" x14ac:dyDescent="0.25">
      <c r="A10" s="10" t="s">
        <v>7</v>
      </c>
      <c r="B10" s="10"/>
      <c r="C10" s="2"/>
      <c r="D10" s="5"/>
      <c r="E10" s="2"/>
      <c r="F10" s="2"/>
      <c r="G10" s="2"/>
      <c r="H10" s="2" t="s">
        <v>8</v>
      </c>
      <c r="I10" s="7"/>
      <c r="J10" s="11" t="s">
        <v>9</v>
      </c>
    </row>
    <row r="11" spans="1:10" x14ac:dyDescent="0.25">
      <c r="A11" s="12" t="s">
        <v>10</v>
      </c>
      <c r="B11" s="13" t="s">
        <v>11</v>
      </c>
      <c r="C11" s="13" t="s">
        <v>12</v>
      </c>
      <c r="D11" s="14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3" t="s">
        <v>17</v>
      </c>
      <c r="J11" s="12" t="s">
        <v>18</v>
      </c>
    </row>
    <row r="12" spans="1:10" x14ac:dyDescent="0.25">
      <c r="A12" s="12"/>
      <c r="B12" s="12"/>
      <c r="C12" s="13"/>
      <c r="D12" s="14"/>
      <c r="E12" s="12"/>
      <c r="F12" s="12" t="s">
        <v>19</v>
      </c>
      <c r="G12" s="12" t="s">
        <v>19</v>
      </c>
      <c r="H12" s="12" t="s">
        <v>19</v>
      </c>
      <c r="I12" s="13" t="s">
        <v>20</v>
      </c>
      <c r="J12" s="12" t="s">
        <v>21</v>
      </c>
    </row>
    <row r="13" spans="1:10" x14ac:dyDescent="0.25">
      <c r="A13" s="15"/>
      <c r="B13" s="15"/>
      <c r="C13" s="16"/>
      <c r="D13" s="17"/>
      <c r="E13" s="15"/>
      <c r="F13" s="15"/>
      <c r="G13" s="15"/>
      <c r="H13" s="15"/>
      <c r="I13" s="16"/>
      <c r="J13" s="15"/>
    </row>
    <row r="14" spans="1:10" x14ac:dyDescent="0.25">
      <c r="A14" s="18" t="s">
        <v>22</v>
      </c>
      <c r="B14" s="18" t="s">
        <v>23</v>
      </c>
      <c r="C14" s="19" t="s">
        <v>24</v>
      </c>
      <c r="D14" s="20"/>
      <c r="E14" s="21"/>
      <c r="F14" s="21"/>
      <c r="G14" s="21"/>
      <c r="H14" s="20"/>
      <c r="I14" s="22"/>
      <c r="J14" s="22"/>
    </row>
    <row r="15" spans="1:10" x14ac:dyDescent="0.25">
      <c r="A15" s="23" t="s">
        <v>25</v>
      </c>
      <c r="B15" s="23" t="s">
        <v>26</v>
      </c>
      <c r="C15" s="24" t="s">
        <v>27</v>
      </c>
      <c r="D15" s="25">
        <v>3</v>
      </c>
      <c r="E15" s="26" t="s">
        <v>28</v>
      </c>
      <c r="F15" s="26">
        <v>295.33999999999997</v>
      </c>
      <c r="G15" s="27">
        <v>323.98</v>
      </c>
      <c r="H15" s="28">
        <f>ROUND(G15*1.2358,2)</f>
        <v>400.37</v>
      </c>
      <c r="I15" s="29"/>
      <c r="J15" s="29">
        <f>ROUND(D15*H15,2)</f>
        <v>1201.1099999999999</v>
      </c>
    </row>
    <row r="16" spans="1:10" x14ac:dyDescent="0.25">
      <c r="A16" s="30"/>
      <c r="B16" s="30"/>
      <c r="C16" s="31" t="s">
        <v>29</v>
      </c>
      <c r="D16" s="25"/>
      <c r="E16" s="26"/>
      <c r="F16" s="26"/>
      <c r="G16" s="27"/>
      <c r="H16" s="28"/>
      <c r="I16" s="29"/>
      <c r="J16" s="32">
        <f>SUM(J15)</f>
        <v>1201.1099999999999</v>
      </c>
    </row>
    <row r="17" spans="1:10" x14ac:dyDescent="0.25">
      <c r="A17" s="33" t="s">
        <v>30</v>
      </c>
      <c r="B17" s="33"/>
      <c r="C17" s="34" t="s">
        <v>31</v>
      </c>
      <c r="D17" s="35"/>
      <c r="E17" s="36"/>
      <c r="F17" s="36"/>
      <c r="G17" s="37"/>
      <c r="H17" s="38"/>
      <c r="I17" s="38"/>
      <c r="J17" s="38"/>
    </row>
    <row r="18" spans="1:10" ht="30" x14ac:dyDescent="0.25">
      <c r="A18" s="23" t="s">
        <v>32</v>
      </c>
      <c r="B18" s="39">
        <v>97633</v>
      </c>
      <c r="C18" s="40" t="s">
        <v>33</v>
      </c>
      <c r="D18" s="25">
        <v>130.62</v>
      </c>
      <c r="E18" s="26" t="s">
        <v>28</v>
      </c>
      <c r="F18" s="26"/>
      <c r="G18" s="27">
        <v>17.38</v>
      </c>
      <c r="H18" s="41">
        <f t="shared" ref="H18:H23" si="0">ROUND(G18*1.2358,2)</f>
        <v>21.48</v>
      </c>
      <c r="I18" s="41"/>
      <c r="J18" s="41">
        <f t="shared" ref="J18:J23" si="1">ROUND(D18*H18,2)</f>
        <v>2805.72</v>
      </c>
    </row>
    <row r="19" spans="1:10" ht="30" x14ac:dyDescent="0.25">
      <c r="A19" s="23" t="s">
        <v>34</v>
      </c>
      <c r="B19" s="39">
        <v>97640</v>
      </c>
      <c r="C19" s="40" t="s">
        <v>35</v>
      </c>
      <c r="D19" s="25">
        <v>502.02</v>
      </c>
      <c r="E19" s="26" t="s">
        <v>28</v>
      </c>
      <c r="F19" s="26"/>
      <c r="G19" s="27">
        <v>1.33</v>
      </c>
      <c r="H19" s="41">
        <f t="shared" si="0"/>
        <v>1.64</v>
      </c>
      <c r="I19" s="41"/>
      <c r="J19" s="41">
        <f t="shared" si="1"/>
        <v>823.31</v>
      </c>
    </row>
    <row r="20" spans="1:10" ht="30" customHeight="1" x14ac:dyDescent="0.25">
      <c r="A20" s="23" t="s">
        <v>36</v>
      </c>
      <c r="B20" s="39">
        <v>97642</v>
      </c>
      <c r="C20" s="42" t="s">
        <v>37</v>
      </c>
      <c r="D20" s="25">
        <v>502.02</v>
      </c>
      <c r="E20" s="26" t="s">
        <v>38</v>
      </c>
      <c r="F20" s="26"/>
      <c r="G20" s="27">
        <v>2.39</v>
      </c>
      <c r="H20" s="41">
        <f t="shared" si="0"/>
        <v>2.95</v>
      </c>
      <c r="I20" s="41"/>
      <c r="J20" s="41">
        <f t="shared" si="1"/>
        <v>1480.96</v>
      </c>
    </row>
    <row r="21" spans="1:10" ht="45" x14ac:dyDescent="0.25">
      <c r="A21" s="23" t="s">
        <v>39</v>
      </c>
      <c r="B21" s="39">
        <v>97650</v>
      </c>
      <c r="C21" s="40" t="s">
        <v>40</v>
      </c>
      <c r="D21" s="25">
        <v>522.36</v>
      </c>
      <c r="E21" s="26" t="s">
        <v>28</v>
      </c>
      <c r="F21" s="26"/>
      <c r="G21" s="27">
        <v>5.71</v>
      </c>
      <c r="H21" s="41">
        <f t="shared" si="0"/>
        <v>7.06</v>
      </c>
      <c r="I21" s="41"/>
      <c r="J21" s="41">
        <f t="shared" si="1"/>
        <v>3687.86</v>
      </c>
    </row>
    <row r="22" spans="1:10" ht="30" x14ac:dyDescent="0.25">
      <c r="A22" s="23" t="s">
        <v>41</v>
      </c>
      <c r="B22" s="39">
        <v>97647</v>
      </c>
      <c r="C22" s="40" t="s">
        <v>42</v>
      </c>
      <c r="D22" s="25">
        <v>522.36</v>
      </c>
      <c r="E22" s="26" t="s">
        <v>28</v>
      </c>
      <c r="F22" s="26"/>
      <c r="G22" s="27">
        <v>2.65</v>
      </c>
      <c r="H22" s="41">
        <f t="shared" si="0"/>
        <v>3.27</v>
      </c>
      <c r="I22" s="41"/>
      <c r="J22" s="41">
        <f t="shared" si="1"/>
        <v>1708.12</v>
      </c>
    </row>
    <row r="23" spans="1:10" ht="30" x14ac:dyDescent="0.25">
      <c r="A23" s="23" t="s">
        <v>43</v>
      </c>
      <c r="B23" s="39">
        <v>97651</v>
      </c>
      <c r="C23" s="43" t="s">
        <v>44</v>
      </c>
      <c r="D23" s="25">
        <v>6</v>
      </c>
      <c r="E23" s="26" t="s">
        <v>14</v>
      </c>
      <c r="F23" s="26"/>
      <c r="G23" s="27">
        <v>63.24</v>
      </c>
      <c r="H23" s="41">
        <f t="shared" si="0"/>
        <v>78.150000000000006</v>
      </c>
      <c r="I23" s="41"/>
      <c r="J23" s="41">
        <f t="shared" si="1"/>
        <v>468.9</v>
      </c>
    </row>
    <row r="24" spans="1:10" x14ac:dyDescent="0.25">
      <c r="A24" s="44"/>
      <c r="B24" s="44"/>
      <c r="C24" s="31" t="s">
        <v>45</v>
      </c>
      <c r="D24" s="25" t="s">
        <v>46</v>
      </c>
      <c r="E24" s="26"/>
      <c r="F24" s="26"/>
      <c r="G24" s="27"/>
      <c r="H24" s="28" t="s">
        <v>46</v>
      </c>
      <c r="I24" s="29"/>
      <c r="J24" s="45">
        <f>SUM(J18+J19+J20+J21+J23+J22)</f>
        <v>10974.869999999999</v>
      </c>
    </row>
    <row r="25" spans="1:10" x14ac:dyDescent="0.25">
      <c r="A25" s="46">
        <v>3</v>
      </c>
      <c r="B25" s="47"/>
      <c r="C25" s="34" t="s">
        <v>47</v>
      </c>
      <c r="D25" s="47"/>
      <c r="E25" s="48"/>
      <c r="F25" s="48"/>
      <c r="G25" s="49"/>
      <c r="H25" s="47"/>
      <c r="I25" s="50"/>
      <c r="J25" s="50"/>
    </row>
    <row r="26" spans="1:10" ht="60" x14ac:dyDescent="0.25">
      <c r="A26" s="51" t="s">
        <v>48</v>
      </c>
      <c r="B26" s="52">
        <v>87251</v>
      </c>
      <c r="C26" s="40" t="s">
        <v>49</v>
      </c>
      <c r="D26" s="53">
        <v>130.62</v>
      </c>
      <c r="E26" s="54" t="s">
        <v>28</v>
      </c>
      <c r="F26" s="54"/>
      <c r="G26" s="55">
        <v>31.5</v>
      </c>
      <c r="H26" s="28">
        <f>ROUND(G26*1.2358,2)</f>
        <v>38.93</v>
      </c>
      <c r="I26" s="56"/>
      <c r="J26" s="57">
        <f>D26*H26</f>
        <v>5085.0366000000004</v>
      </c>
    </row>
    <row r="27" spans="1:10" ht="30" x14ac:dyDescent="0.25">
      <c r="A27" s="51" t="s">
        <v>50</v>
      </c>
      <c r="B27" s="58" t="s">
        <v>51</v>
      </c>
      <c r="C27" s="40" t="s">
        <v>52</v>
      </c>
      <c r="D27" s="53">
        <v>73</v>
      </c>
      <c r="E27" s="26" t="s">
        <v>53</v>
      </c>
      <c r="F27" s="54"/>
      <c r="G27" s="55">
        <v>9.27</v>
      </c>
      <c r="H27" s="28">
        <f>ROUND(G27*1.2358,2)</f>
        <v>11.46</v>
      </c>
      <c r="I27" s="56"/>
      <c r="J27" s="57">
        <f>D27*H27</f>
        <v>836.58</v>
      </c>
    </row>
    <row r="28" spans="1:10" x14ac:dyDescent="0.25">
      <c r="A28" s="44"/>
      <c r="B28" s="59"/>
      <c r="C28" s="60" t="s">
        <v>54</v>
      </c>
      <c r="D28" s="25" t="s">
        <v>46</v>
      </c>
      <c r="E28" s="26"/>
      <c r="F28" s="26"/>
      <c r="G28" s="27"/>
      <c r="H28" s="28" t="s">
        <v>46</v>
      </c>
      <c r="I28" s="29"/>
      <c r="J28" s="45">
        <f>SUM(J26:J27)</f>
        <v>5921.6166000000003</v>
      </c>
    </row>
    <row r="29" spans="1:10" x14ac:dyDescent="0.25">
      <c r="A29" s="33" t="s">
        <v>55</v>
      </c>
      <c r="B29" s="33"/>
      <c r="C29" s="34" t="s">
        <v>56</v>
      </c>
      <c r="D29" s="35"/>
      <c r="E29" s="36"/>
      <c r="F29" s="36"/>
      <c r="G29" s="37"/>
      <c r="H29" s="38"/>
      <c r="I29" s="38"/>
      <c r="J29" s="38"/>
    </row>
    <row r="30" spans="1:10" ht="45" x14ac:dyDescent="0.25">
      <c r="A30" s="23" t="s">
        <v>57</v>
      </c>
      <c r="B30" s="23" t="s">
        <v>58</v>
      </c>
      <c r="C30" s="40" t="s">
        <v>59</v>
      </c>
      <c r="D30" s="25">
        <v>502.02</v>
      </c>
      <c r="E30" s="26" t="s">
        <v>28</v>
      </c>
      <c r="F30" s="26"/>
      <c r="G30" s="27">
        <v>39.83</v>
      </c>
      <c r="H30" s="28">
        <f>ROUND(G30*1.2358,2)</f>
        <v>49.22</v>
      </c>
      <c r="I30" s="41"/>
      <c r="J30" s="41">
        <f>D30*H30</f>
        <v>24709.4244</v>
      </c>
    </row>
    <row r="31" spans="1:10" x14ac:dyDescent="0.25">
      <c r="A31" s="23" t="s">
        <v>60</v>
      </c>
      <c r="B31" s="23" t="s">
        <v>61</v>
      </c>
      <c r="C31" s="40" t="s">
        <v>62</v>
      </c>
      <c r="D31" s="25">
        <v>292.72000000000003</v>
      </c>
      <c r="E31" s="26" t="s">
        <v>53</v>
      </c>
      <c r="F31" s="26"/>
      <c r="G31" s="27">
        <v>7.14</v>
      </c>
      <c r="H31" s="28">
        <f>ROUND(G31*1.2358,2)</f>
        <v>8.82</v>
      </c>
      <c r="I31" s="41"/>
      <c r="J31" s="41">
        <f>D31*H31</f>
        <v>2581.7904000000003</v>
      </c>
    </row>
    <row r="32" spans="1:10" x14ac:dyDescent="0.25">
      <c r="A32" s="23" t="s">
        <v>63</v>
      </c>
      <c r="B32" s="23" t="s">
        <v>64</v>
      </c>
      <c r="C32" s="40" t="s">
        <v>65</v>
      </c>
      <c r="D32" s="25">
        <v>522.36</v>
      </c>
      <c r="E32" s="26" t="s">
        <v>28</v>
      </c>
      <c r="F32" s="26"/>
      <c r="G32" s="27">
        <v>107.92</v>
      </c>
      <c r="H32" s="28">
        <f>ROUND(G32*1.2358,2)</f>
        <v>133.37</v>
      </c>
      <c r="I32" s="41"/>
      <c r="J32" s="41">
        <f>D32*H32</f>
        <v>69667.153200000001</v>
      </c>
    </row>
    <row r="33" spans="1:10" x14ac:dyDescent="0.25">
      <c r="A33" s="23" t="s">
        <v>66</v>
      </c>
      <c r="B33" s="23" t="s">
        <v>67</v>
      </c>
      <c r="C33" s="40" t="s">
        <v>68</v>
      </c>
      <c r="D33" s="25">
        <v>522.36</v>
      </c>
      <c r="E33" s="26" t="s">
        <v>28</v>
      </c>
      <c r="F33" s="26"/>
      <c r="G33" s="27">
        <v>108.92</v>
      </c>
      <c r="H33" s="28">
        <f>ROUND(G33*1.2358,2)</f>
        <v>134.6</v>
      </c>
      <c r="I33" s="41"/>
      <c r="J33" s="41">
        <f>D33*H33</f>
        <v>70309.656000000003</v>
      </c>
    </row>
    <row r="34" spans="1:10" x14ac:dyDescent="0.25">
      <c r="A34" s="44"/>
      <c r="B34" s="44"/>
      <c r="C34" s="31" t="s">
        <v>69</v>
      </c>
      <c r="D34" s="25" t="s">
        <v>46</v>
      </c>
      <c r="E34" s="26"/>
      <c r="F34" s="26"/>
      <c r="G34" s="27"/>
      <c r="H34" s="28" t="s">
        <v>46</v>
      </c>
      <c r="I34" s="29"/>
      <c r="J34" s="45">
        <f>SUM(J30+J31+J32+J33)</f>
        <v>167268.024</v>
      </c>
    </row>
    <row r="35" spans="1:10" x14ac:dyDescent="0.25">
      <c r="A35" s="61" t="s">
        <v>70</v>
      </c>
      <c r="B35" s="61"/>
      <c r="C35" s="62" t="s">
        <v>71</v>
      </c>
      <c r="D35" s="63"/>
      <c r="E35" s="64"/>
      <c r="F35" s="64"/>
      <c r="G35" s="65"/>
      <c r="H35" s="66"/>
      <c r="I35" s="66"/>
      <c r="J35" s="66"/>
    </row>
    <row r="36" spans="1:10" ht="60" x14ac:dyDescent="0.25">
      <c r="A36" s="23" t="s">
        <v>72</v>
      </c>
      <c r="B36" s="23" t="s">
        <v>73</v>
      </c>
      <c r="C36" s="40" t="s">
        <v>74</v>
      </c>
      <c r="D36" s="25">
        <v>42</v>
      </c>
      <c r="E36" s="26" t="s">
        <v>38</v>
      </c>
      <c r="F36" s="26"/>
      <c r="G36" s="27">
        <v>187.79</v>
      </c>
      <c r="H36" s="28">
        <f t="shared" ref="H36:H51" si="2">ROUND(G36*1.2358,2)</f>
        <v>232.07</v>
      </c>
      <c r="I36" s="41"/>
      <c r="J36" s="29">
        <f t="shared" ref="J36:J51" si="3">ROUND(D36*H36,2)</f>
        <v>9746.94</v>
      </c>
    </row>
    <row r="37" spans="1:10" ht="60" x14ac:dyDescent="0.25">
      <c r="A37" s="23" t="s">
        <v>75</v>
      </c>
      <c r="B37" s="39" t="s">
        <v>76</v>
      </c>
      <c r="C37" s="40" t="s">
        <v>77</v>
      </c>
      <c r="D37" s="25">
        <v>1</v>
      </c>
      <c r="E37" s="26" t="s">
        <v>38</v>
      </c>
      <c r="F37" s="26"/>
      <c r="G37" s="27">
        <v>54.95</v>
      </c>
      <c r="H37" s="28">
        <f t="shared" si="2"/>
        <v>67.91</v>
      </c>
      <c r="I37" s="41"/>
      <c r="J37" s="29">
        <f t="shared" si="3"/>
        <v>67.91</v>
      </c>
    </row>
    <row r="38" spans="1:10" ht="30" x14ac:dyDescent="0.25">
      <c r="A38" s="23" t="s">
        <v>78</v>
      </c>
      <c r="B38" s="39" t="s">
        <v>79</v>
      </c>
      <c r="C38" s="40" t="s">
        <v>80</v>
      </c>
      <c r="D38" s="25">
        <v>80</v>
      </c>
      <c r="E38" s="26" t="s">
        <v>53</v>
      </c>
      <c r="F38" s="26"/>
      <c r="G38" s="27">
        <v>3.7</v>
      </c>
      <c r="H38" s="28">
        <f t="shared" si="2"/>
        <v>4.57</v>
      </c>
      <c r="I38" s="41"/>
      <c r="J38" s="29">
        <f t="shared" si="3"/>
        <v>365.6</v>
      </c>
    </row>
    <row r="39" spans="1:10" x14ac:dyDescent="0.25">
      <c r="A39" s="23" t="s">
        <v>81</v>
      </c>
      <c r="B39" s="58" t="s">
        <v>82</v>
      </c>
      <c r="C39" s="40" t="s">
        <v>83</v>
      </c>
      <c r="D39" s="25">
        <v>200</v>
      </c>
      <c r="E39" s="26" t="s">
        <v>53</v>
      </c>
      <c r="F39" s="67">
        <v>106.61</v>
      </c>
      <c r="G39" s="27">
        <v>2.29</v>
      </c>
      <c r="H39" s="28">
        <f t="shared" si="2"/>
        <v>2.83</v>
      </c>
      <c r="I39" s="29"/>
      <c r="J39" s="29">
        <f t="shared" si="3"/>
        <v>566</v>
      </c>
    </row>
    <row r="40" spans="1:10" ht="30" x14ac:dyDescent="0.25">
      <c r="A40" s="23" t="s">
        <v>84</v>
      </c>
      <c r="B40" s="39">
        <v>43642</v>
      </c>
      <c r="C40" s="40" t="s">
        <v>85</v>
      </c>
      <c r="D40" s="25">
        <v>13</v>
      </c>
      <c r="E40" s="26" t="s">
        <v>38</v>
      </c>
      <c r="F40" s="67"/>
      <c r="G40" s="27">
        <v>24.11</v>
      </c>
      <c r="H40" s="28">
        <f t="shared" si="2"/>
        <v>29.8</v>
      </c>
      <c r="I40" s="29"/>
      <c r="J40" s="29">
        <f t="shared" si="3"/>
        <v>387.4</v>
      </c>
    </row>
    <row r="41" spans="1:10" x14ac:dyDescent="0.25">
      <c r="A41" s="23" t="s">
        <v>86</v>
      </c>
      <c r="B41" s="58">
        <v>43466</v>
      </c>
      <c r="C41" s="40" t="s">
        <v>87</v>
      </c>
      <c r="D41" s="25">
        <v>70</v>
      </c>
      <c r="E41" s="26" t="s">
        <v>53</v>
      </c>
      <c r="F41" s="67"/>
      <c r="G41" s="27">
        <v>5.18</v>
      </c>
      <c r="H41" s="28">
        <f t="shared" si="2"/>
        <v>6.4</v>
      </c>
      <c r="I41" s="29"/>
      <c r="J41" s="29">
        <f t="shared" si="3"/>
        <v>448</v>
      </c>
    </row>
    <row r="42" spans="1:10" x14ac:dyDescent="0.25">
      <c r="A42" s="23" t="s">
        <v>88</v>
      </c>
      <c r="B42" s="58">
        <v>43318</v>
      </c>
      <c r="C42" s="40" t="s">
        <v>89</v>
      </c>
      <c r="D42" s="25">
        <v>60</v>
      </c>
      <c r="E42" s="26" t="s">
        <v>38</v>
      </c>
      <c r="F42" s="67"/>
      <c r="G42" s="27">
        <v>6.02</v>
      </c>
      <c r="H42" s="28">
        <f t="shared" si="2"/>
        <v>7.44</v>
      </c>
      <c r="I42" s="29"/>
      <c r="J42" s="29">
        <f t="shared" si="3"/>
        <v>446.4</v>
      </c>
    </row>
    <row r="43" spans="1:10" x14ac:dyDescent="0.25">
      <c r="A43" s="23" t="s">
        <v>90</v>
      </c>
      <c r="B43" s="58">
        <v>43642</v>
      </c>
      <c r="C43" s="68" t="s">
        <v>91</v>
      </c>
      <c r="D43" s="25">
        <v>13</v>
      </c>
      <c r="E43" s="26" t="s">
        <v>38</v>
      </c>
      <c r="F43" s="67"/>
      <c r="G43" s="27">
        <v>24.11</v>
      </c>
      <c r="H43" s="28">
        <f t="shared" si="2"/>
        <v>29.8</v>
      </c>
      <c r="I43" s="29"/>
      <c r="J43" s="29">
        <f t="shared" si="3"/>
        <v>387.4</v>
      </c>
    </row>
    <row r="44" spans="1:10" x14ac:dyDescent="0.25">
      <c r="A44" s="23" t="s">
        <v>92</v>
      </c>
      <c r="B44" s="58">
        <v>43382</v>
      </c>
      <c r="C44" s="68" t="s">
        <v>93</v>
      </c>
      <c r="D44" s="25">
        <v>2</v>
      </c>
      <c r="E44" s="26" t="s">
        <v>38</v>
      </c>
      <c r="F44" s="67"/>
      <c r="G44" s="27">
        <v>13.67</v>
      </c>
      <c r="H44" s="28">
        <f t="shared" si="2"/>
        <v>16.89</v>
      </c>
      <c r="I44" s="29"/>
      <c r="J44" s="29">
        <f t="shared" si="3"/>
        <v>33.78</v>
      </c>
    </row>
    <row r="45" spans="1:10" x14ac:dyDescent="0.25">
      <c r="A45" s="23" t="s">
        <v>94</v>
      </c>
      <c r="B45" s="58">
        <v>43383</v>
      </c>
      <c r="C45" s="40" t="s">
        <v>95</v>
      </c>
      <c r="D45" s="25">
        <v>2</v>
      </c>
      <c r="E45" s="26" t="s">
        <v>38</v>
      </c>
      <c r="F45" s="67"/>
      <c r="G45" s="27">
        <v>13.67</v>
      </c>
      <c r="H45" s="28">
        <f t="shared" si="2"/>
        <v>16.89</v>
      </c>
      <c r="I45" s="29"/>
      <c r="J45" s="29">
        <f t="shared" si="3"/>
        <v>33.78</v>
      </c>
    </row>
    <row r="46" spans="1:10" x14ac:dyDescent="0.25">
      <c r="A46" s="23" t="s">
        <v>96</v>
      </c>
      <c r="B46" s="58">
        <v>43384</v>
      </c>
      <c r="C46" s="40" t="s">
        <v>97</v>
      </c>
      <c r="D46" s="25">
        <v>1</v>
      </c>
      <c r="E46" s="26" t="s">
        <v>38</v>
      </c>
      <c r="F46" s="67"/>
      <c r="G46" s="27">
        <v>13.67</v>
      </c>
      <c r="H46" s="28">
        <f t="shared" si="2"/>
        <v>16.89</v>
      </c>
      <c r="I46" s="29"/>
      <c r="J46" s="29">
        <f t="shared" si="3"/>
        <v>16.89</v>
      </c>
    </row>
    <row r="47" spans="1:10" ht="45" x14ac:dyDescent="0.25">
      <c r="A47" s="23" t="s">
        <v>98</v>
      </c>
      <c r="B47" s="58">
        <v>13393</v>
      </c>
      <c r="C47" s="43" t="s">
        <v>99</v>
      </c>
      <c r="D47" s="25">
        <v>1</v>
      </c>
      <c r="E47" s="26" t="s">
        <v>38</v>
      </c>
      <c r="F47" s="67"/>
      <c r="G47" s="27">
        <v>240.69</v>
      </c>
      <c r="H47" s="28">
        <f t="shared" si="2"/>
        <v>297.44</v>
      </c>
      <c r="I47" s="29"/>
      <c r="J47" s="29">
        <f t="shared" si="3"/>
        <v>297.44</v>
      </c>
    </row>
    <row r="48" spans="1:10" x14ac:dyDescent="0.25">
      <c r="A48" s="23" t="s">
        <v>100</v>
      </c>
      <c r="B48" s="58">
        <v>43523</v>
      </c>
      <c r="C48" s="40" t="s">
        <v>101</v>
      </c>
      <c r="D48" s="25">
        <v>1</v>
      </c>
      <c r="E48" s="26" t="s">
        <v>38</v>
      </c>
      <c r="F48" s="67"/>
      <c r="G48" s="27">
        <v>562.95000000000005</v>
      </c>
      <c r="H48" s="28">
        <f t="shared" si="2"/>
        <v>695.69</v>
      </c>
      <c r="I48" s="29"/>
      <c r="J48" s="29">
        <f t="shared" si="3"/>
        <v>695.69</v>
      </c>
    </row>
    <row r="49" spans="1:10" x14ac:dyDescent="0.25">
      <c r="A49" s="148" t="s">
        <v>102</v>
      </c>
      <c r="B49" s="149" t="s">
        <v>103</v>
      </c>
      <c r="C49" s="149" t="s">
        <v>104</v>
      </c>
      <c r="D49" s="150">
        <v>9</v>
      </c>
      <c r="E49" s="151" t="s">
        <v>38</v>
      </c>
      <c r="F49" s="67"/>
      <c r="G49" s="140">
        <v>151.25</v>
      </c>
      <c r="H49" s="141">
        <f t="shared" si="2"/>
        <v>186.91</v>
      </c>
      <c r="I49" s="29"/>
      <c r="J49" s="142">
        <f t="shared" si="3"/>
        <v>1682.19</v>
      </c>
    </row>
    <row r="50" spans="1:10" x14ac:dyDescent="0.25">
      <c r="A50" s="148" t="s">
        <v>105</v>
      </c>
      <c r="B50" s="149"/>
      <c r="C50" s="149"/>
      <c r="D50" s="150"/>
      <c r="E50" s="151"/>
      <c r="F50" s="67"/>
      <c r="G50" s="140"/>
      <c r="H50" s="141">
        <f t="shared" si="2"/>
        <v>0</v>
      </c>
      <c r="I50" s="29"/>
      <c r="J50" s="142">
        <f t="shared" si="3"/>
        <v>0</v>
      </c>
    </row>
    <row r="51" spans="1:10" x14ac:dyDescent="0.25">
      <c r="A51" s="23" t="s">
        <v>105</v>
      </c>
      <c r="B51" s="69" t="s">
        <v>106</v>
      </c>
      <c r="C51" s="40" t="s">
        <v>107</v>
      </c>
      <c r="D51" s="25">
        <v>200</v>
      </c>
      <c r="E51" s="26" t="s">
        <v>53</v>
      </c>
      <c r="F51" s="26">
        <v>105.49</v>
      </c>
      <c r="G51" s="27">
        <v>2.69</v>
      </c>
      <c r="H51" s="28">
        <f t="shared" si="2"/>
        <v>3.32</v>
      </c>
      <c r="I51" s="29"/>
      <c r="J51" s="29">
        <f t="shared" si="3"/>
        <v>664</v>
      </c>
    </row>
    <row r="52" spans="1:10" x14ac:dyDescent="0.25">
      <c r="A52" s="44"/>
      <c r="B52" s="44"/>
      <c r="C52" s="31" t="s">
        <v>108</v>
      </c>
      <c r="D52" s="25" t="s">
        <v>46</v>
      </c>
      <c r="E52" s="26"/>
      <c r="F52" s="26"/>
      <c r="G52" s="27"/>
      <c r="H52" s="28" t="s">
        <v>46</v>
      </c>
      <c r="I52" s="29"/>
      <c r="J52" s="45">
        <f>SUM(J36:J51)</f>
        <v>15839.420000000002</v>
      </c>
    </row>
    <row r="53" spans="1:10" x14ac:dyDescent="0.25">
      <c r="A53" s="61" t="s">
        <v>109</v>
      </c>
      <c r="B53" s="61"/>
      <c r="C53" s="62" t="s">
        <v>110</v>
      </c>
      <c r="D53" s="63"/>
      <c r="E53" s="64"/>
      <c r="F53" s="64"/>
      <c r="G53" s="65"/>
      <c r="H53" s="66"/>
      <c r="I53" s="66"/>
      <c r="J53" s="66"/>
    </row>
    <row r="54" spans="1:10" x14ac:dyDescent="0.25">
      <c r="A54" s="70" t="s">
        <v>111</v>
      </c>
      <c r="B54" s="71" t="s">
        <v>112</v>
      </c>
      <c r="C54" s="40" t="s">
        <v>113</v>
      </c>
      <c r="D54" s="25">
        <v>3.96</v>
      </c>
      <c r="E54" s="26" t="s">
        <v>114</v>
      </c>
      <c r="F54" s="26"/>
      <c r="G54" s="27">
        <v>477.16</v>
      </c>
      <c r="H54" s="28">
        <f t="shared" ref="H54:H61" si="4">ROUND(G54*1.2358,2)</f>
        <v>589.66999999999996</v>
      </c>
      <c r="I54" s="29"/>
      <c r="J54" s="57">
        <f t="shared" ref="J54:J61" si="5">D54*H54</f>
        <v>2335.0931999999998</v>
      </c>
    </row>
    <row r="55" spans="1:10" x14ac:dyDescent="0.25">
      <c r="A55" s="70" t="s">
        <v>115</v>
      </c>
      <c r="B55" s="71" t="s">
        <v>116</v>
      </c>
      <c r="C55" s="40" t="s">
        <v>117</v>
      </c>
      <c r="D55" s="25">
        <v>3.68</v>
      </c>
      <c r="E55" s="26" t="s">
        <v>114</v>
      </c>
      <c r="F55" s="26"/>
      <c r="G55" s="27">
        <v>494.83</v>
      </c>
      <c r="H55" s="28">
        <f t="shared" si="4"/>
        <v>611.51</v>
      </c>
      <c r="I55" s="29"/>
      <c r="J55" s="57">
        <f t="shared" si="5"/>
        <v>2250.3568</v>
      </c>
    </row>
    <row r="56" spans="1:10" x14ac:dyDescent="0.25">
      <c r="A56" s="70" t="s">
        <v>118</v>
      </c>
      <c r="B56" s="71" t="s">
        <v>119</v>
      </c>
      <c r="C56" s="40" t="s">
        <v>120</v>
      </c>
      <c r="D56" s="25">
        <v>8.16</v>
      </c>
      <c r="E56" s="26" t="s">
        <v>114</v>
      </c>
      <c r="F56" s="26"/>
      <c r="G56" s="27">
        <v>477.16</v>
      </c>
      <c r="H56" s="28">
        <f t="shared" si="4"/>
        <v>589.66999999999996</v>
      </c>
      <c r="I56" s="29"/>
      <c r="J56" s="57">
        <f t="shared" si="5"/>
        <v>4811.7071999999998</v>
      </c>
    </row>
    <row r="57" spans="1:10" x14ac:dyDescent="0.25">
      <c r="A57" s="70" t="s">
        <v>121</v>
      </c>
      <c r="B57" s="39">
        <v>43135</v>
      </c>
      <c r="C57" s="40" t="s">
        <v>122</v>
      </c>
      <c r="D57" s="25">
        <v>1</v>
      </c>
      <c r="E57" s="26" t="s">
        <v>38</v>
      </c>
      <c r="F57" s="26"/>
      <c r="G57" s="27">
        <v>66.489999999999995</v>
      </c>
      <c r="H57" s="28">
        <f t="shared" si="4"/>
        <v>82.17</v>
      </c>
      <c r="I57" s="29"/>
      <c r="J57" s="57">
        <f t="shared" si="5"/>
        <v>82.17</v>
      </c>
    </row>
    <row r="58" spans="1:10" ht="30" x14ac:dyDescent="0.25">
      <c r="A58" s="70" t="s">
        <v>123</v>
      </c>
      <c r="B58" s="39">
        <v>43136</v>
      </c>
      <c r="C58" s="40" t="s">
        <v>124</v>
      </c>
      <c r="D58" s="25">
        <v>2</v>
      </c>
      <c r="E58" s="26" t="s">
        <v>38</v>
      </c>
      <c r="F58" s="26"/>
      <c r="G58" s="27">
        <v>184.85</v>
      </c>
      <c r="H58" s="28">
        <f t="shared" si="4"/>
        <v>228.44</v>
      </c>
      <c r="I58" s="29"/>
      <c r="J58" s="57">
        <f t="shared" si="5"/>
        <v>456.88</v>
      </c>
    </row>
    <row r="59" spans="1:10" x14ac:dyDescent="0.25">
      <c r="A59" s="70" t="s">
        <v>125</v>
      </c>
      <c r="B59" s="39">
        <v>43146</v>
      </c>
      <c r="C59" s="40" t="s">
        <v>126</v>
      </c>
      <c r="D59" s="25">
        <v>4</v>
      </c>
      <c r="E59" s="26" t="s">
        <v>38</v>
      </c>
      <c r="F59" s="26"/>
      <c r="G59" s="27">
        <v>29.56</v>
      </c>
      <c r="H59" s="28">
        <f t="shared" si="4"/>
        <v>36.53</v>
      </c>
      <c r="I59" s="29"/>
      <c r="J59" s="57">
        <f t="shared" si="5"/>
        <v>146.12</v>
      </c>
    </row>
    <row r="60" spans="1:10" x14ac:dyDescent="0.25">
      <c r="A60" s="70" t="s">
        <v>127</v>
      </c>
      <c r="B60" s="39">
        <v>43212</v>
      </c>
      <c r="C60" s="40" t="s">
        <v>128</v>
      </c>
      <c r="D60" s="25">
        <v>24</v>
      </c>
      <c r="E60" s="26" t="s">
        <v>53</v>
      </c>
      <c r="F60" s="26"/>
      <c r="G60" s="27">
        <v>27.09</v>
      </c>
      <c r="H60" s="28">
        <f t="shared" si="4"/>
        <v>33.479999999999997</v>
      </c>
      <c r="I60" s="29"/>
      <c r="J60" s="57">
        <f t="shared" si="5"/>
        <v>803.52</v>
      </c>
    </row>
    <row r="61" spans="1:10" x14ac:dyDescent="0.25">
      <c r="A61" s="70" t="s">
        <v>129</v>
      </c>
      <c r="B61" s="39">
        <v>43215</v>
      </c>
      <c r="C61" s="40" t="s">
        <v>130</v>
      </c>
      <c r="D61" s="25">
        <v>12</v>
      </c>
      <c r="E61" s="26" t="s">
        <v>53</v>
      </c>
      <c r="F61" s="26"/>
      <c r="G61" s="27">
        <v>15.98</v>
      </c>
      <c r="H61" s="28">
        <f t="shared" si="4"/>
        <v>19.75</v>
      </c>
      <c r="I61" s="29"/>
      <c r="J61" s="57">
        <f t="shared" si="5"/>
        <v>237</v>
      </c>
    </row>
    <row r="62" spans="1:10" x14ac:dyDescent="0.25">
      <c r="A62" s="51"/>
      <c r="B62" s="52"/>
      <c r="C62" s="31" t="s">
        <v>131</v>
      </c>
      <c r="D62" s="53"/>
      <c r="E62" s="54"/>
      <c r="F62" s="54"/>
      <c r="G62" s="55"/>
      <c r="H62" s="28"/>
      <c r="I62" s="56"/>
      <c r="J62" s="72">
        <f>SUM(J54:J61)</f>
        <v>11122.8472</v>
      </c>
    </row>
    <row r="63" spans="1:10" x14ac:dyDescent="0.25">
      <c r="A63" s="61" t="s">
        <v>132</v>
      </c>
      <c r="B63" s="61"/>
      <c r="C63" s="62" t="s">
        <v>133</v>
      </c>
      <c r="D63" s="63"/>
      <c r="E63" s="64"/>
      <c r="F63" s="64"/>
      <c r="G63" s="65"/>
      <c r="H63" s="66"/>
      <c r="I63" s="66"/>
      <c r="J63" s="66"/>
    </row>
    <row r="64" spans="1:10" ht="30" x14ac:dyDescent="0.25">
      <c r="A64" s="23" t="s">
        <v>134</v>
      </c>
      <c r="B64" s="23" t="s">
        <v>135</v>
      </c>
      <c r="C64" s="40" t="s">
        <v>136</v>
      </c>
      <c r="D64" s="25">
        <v>743.46</v>
      </c>
      <c r="E64" s="26" t="s">
        <v>28</v>
      </c>
      <c r="F64" s="26"/>
      <c r="G64" s="27">
        <v>8.42</v>
      </c>
      <c r="H64" s="28">
        <f>ROUND(G64*1.2358,2)</f>
        <v>10.41</v>
      </c>
      <c r="I64" s="41"/>
      <c r="J64" s="41">
        <f>D64*H64</f>
        <v>7739.4186000000009</v>
      </c>
    </row>
    <row r="65" spans="1:10" ht="30" x14ac:dyDescent="0.25">
      <c r="A65" s="23" t="s">
        <v>137</v>
      </c>
      <c r="B65" s="23" t="s">
        <v>138</v>
      </c>
      <c r="C65" s="40" t="s">
        <v>139</v>
      </c>
      <c r="D65" s="25">
        <v>51</v>
      </c>
      <c r="E65" s="26" t="s">
        <v>28</v>
      </c>
      <c r="F65" s="26"/>
      <c r="G65" s="27">
        <v>15.18</v>
      </c>
      <c r="H65" s="28">
        <f>ROUND(G65*1.2358,2)</f>
        <v>18.760000000000002</v>
      </c>
      <c r="I65" s="41"/>
      <c r="J65" s="41">
        <f>D65*H65</f>
        <v>956.7600000000001</v>
      </c>
    </row>
    <row r="66" spans="1:10" x14ac:dyDescent="0.25">
      <c r="A66" s="44"/>
      <c r="B66" s="44"/>
      <c r="C66" s="31" t="s">
        <v>140</v>
      </c>
      <c r="D66" s="25" t="s">
        <v>46</v>
      </c>
      <c r="E66" s="26"/>
      <c r="F66" s="26"/>
      <c r="G66" s="27"/>
      <c r="H66" s="28" t="s">
        <v>46</v>
      </c>
      <c r="I66" s="29"/>
      <c r="J66" s="45">
        <f>SUM(J64+J65)</f>
        <v>8696.1786000000011</v>
      </c>
    </row>
    <row r="67" spans="1:10" x14ac:dyDescent="0.25">
      <c r="A67" s="61" t="s">
        <v>141</v>
      </c>
      <c r="B67" s="61"/>
      <c r="C67" s="62" t="s">
        <v>142</v>
      </c>
      <c r="D67" s="63"/>
      <c r="E67" s="64"/>
      <c r="F67" s="64"/>
      <c r="G67" s="65"/>
      <c r="H67" s="66">
        <f>SUM(H71:H71)</f>
        <v>0</v>
      </c>
      <c r="I67" s="66"/>
      <c r="J67" s="66"/>
    </row>
    <row r="68" spans="1:10" x14ac:dyDescent="0.25">
      <c r="A68" s="23" t="s">
        <v>143</v>
      </c>
      <c r="B68" s="23" t="s">
        <v>144</v>
      </c>
      <c r="C68" s="40" t="s">
        <v>145</v>
      </c>
      <c r="D68" s="25">
        <v>761.05</v>
      </c>
      <c r="E68" s="26" t="s">
        <v>28</v>
      </c>
      <c r="F68" s="26"/>
      <c r="G68" s="27">
        <v>2.44</v>
      </c>
      <c r="H68" s="28">
        <f>ROUND(G68*1.2358,2)</f>
        <v>3.02</v>
      </c>
      <c r="I68" s="41"/>
      <c r="J68" s="41">
        <f>ROUND(D68*H68,0)</f>
        <v>2298</v>
      </c>
    </row>
    <row r="69" spans="1:10" ht="30" x14ac:dyDescent="0.25">
      <c r="A69" s="23" t="s">
        <v>146</v>
      </c>
      <c r="B69" s="23" t="s">
        <v>147</v>
      </c>
      <c r="C69" s="40" t="s">
        <v>148</v>
      </c>
      <c r="D69" s="25">
        <v>101.7</v>
      </c>
      <c r="E69" s="26" t="s">
        <v>28</v>
      </c>
      <c r="F69" s="26"/>
      <c r="G69" s="27">
        <v>8.3699999999999992</v>
      </c>
      <c r="H69" s="28">
        <f>ROUND(G69*1.2358,2)</f>
        <v>10.34</v>
      </c>
      <c r="I69" s="41"/>
      <c r="J69" s="41">
        <f>ROUND(D69*H69,0)</f>
        <v>1052</v>
      </c>
    </row>
    <row r="70" spans="1:10" x14ac:dyDescent="0.25">
      <c r="A70" s="23" t="s">
        <v>149</v>
      </c>
      <c r="B70" s="23" t="s">
        <v>150</v>
      </c>
      <c r="C70" s="59" t="s">
        <v>151</v>
      </c>
      <c r="D70" s="25">
        <v>1</v>
      </c>
      <c r="E70" s="26" t="s">
        <v>38</v>
      </c>
      <c r="F70" s="26"/>
      <c r="G70" s="27">
        <v>687</v>
      </c>
      <c r="H70" s="28">
        <f>ROUND(G70*1.2358,2)</f>
        <v>848.99</v>
      </c>
      <c r="I70" s="41"/>
      <c r="J70" s="41">
        <f>ROUND(D70*H70,0)</f>
        <v>849</v>
      </c>
    </row>
    <row r="71" spans="1:10" x14ac:dyDescent="0.25">
      <c r="A71" s="23"/>
      <c r="B71" s="73"/>
      <c r="C71" s="31" t="s">
        <v>152</v>
      </c>
      <c r="D71" s="74"/>
      <c r="E71" s="24"/>
      <c r="F71" s="24">
        <v>31.32</v>
      </c>
      <c r="G71" s="27"/>
      <c r="H71" s="28"/>
      <c r="I71" s="75"/>
      <c r="J71" s="32">
        <f>SUM(J68+J70+J69)</f>
        <v>4199</v>
      </c>
    </row>
    <row r="72" spans="1:10" x14ac:dyDescent="0.25">
      <c r="A72" s="143" t="s">
        <v>153</v>
      </c>
      <c r="B72" s="143" t="s">
        <v>153</v>
      </c>
      <c r="C72" s="76" t="s">
        <v>154</v>
      </c>
      <c r="D72" s="77"/>
      <c r="E72" s="77"/>
      <c r="F72" s="77"/>
      <c r="G72" s="77"/>
      <c r="H72" s="77"/>
      <c r="I72" s="78"/>
      <c r="J72" s="79">
        <f>J73/1.2358</f>
        <v>182248.79948211685</v>
      </c>
    </row>
    <row r="73" spans="1:10" x14ac:dyDescent="0.25">
      <c r="A73" s="143"/>
      <c r="B73" s="143"/>
      <c r="C73" s="76" t="s">
        <v>155</v>
      </c>
      <c r="D73" s="77"/>
      <c r="E73" s="77"/>
      <c r="F73" s="77"/>
      <c r="G73" s="77"/>
      <c r="H73" s="77"/>
      <c r="I73" s="77"/>
      <c r="J73" s="79">
        <f>J16+J24+J28+J34+J52+J62+J66+J71</f>
        <v>225223.06640000001</v>
      </c>
    </row>
  </sheetData>
  <mergeCells count="14">
    <mergeCell ref="G49:G50"/>
    <mergeCell ref="H49:H50"/>
    <mergeCell ref="J49:J50"/>
    <mergeCell ref="A72:B73"/>
    <mergeCell ref="A1:J2"/>
    <mergeCell ref="A3:J3"/>
    <mergeCell ref="A4:J4"/>
    <mergeCell ref="C5:J5"/>
    <mergeCell ref="A7:J7"/>
    <mergeCell ref="A49:A50"/>
    <mergeCell ref="B49:B50"/>
    <mergeCell ref="C49:C50"/>
    <mergeCell ref="D49:D50"/>
    <mergeCell ref="E49:E50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4</xdr:row>
                <xdr:rowOff>85725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M12" sqref="M12"/>
    </sheetView>
  </sheetViews>
  <sheetFormatPr defaultRowHeight="15" x14ac:dyDescent="0.25"/>
  <cols>
    <col min="2" max="2" width="29" customWidth="1"/>
    <col min="4" max="10" width="10.7109375" customWidth="1"/>
  </cols>
  <sheetData>
    <row r="1" spans="1:10" ht="15.75" thickBot="1" x14ac:dyDescent="0.3">
      <c r="A1" s="80"/>
      <c r="B1" s="80"/>
      <c r="C1" s="80"/>
      <c r="D1" s="81"/>
      <c r="E1" s="80"/>
      <c r="F1" s="80"/>
      <c r="G1" s="80"/>
      <c r="H1" s="82"/>
      <c r="I1" s="82"/>
      <c r="J1" s="80"/>
    </row>
    <row r="2" spans="1:10" ht="15.75" x14ac:dyDescent="0.25">
      <c r="A2" s="83" t="s">
        <v>156</v>
      </c>
      <c r="B2" s="84"/>
      <c r="C2" s="84"/>
      <c r="D2" s="84"/>
      <c r="E2" s="84"/>
      <c r="F2" s="84"/>
      <c r="G2" s="84"/>
      <c r="H2" s="84"/>
      <c r="I2" s="85"/>
      <c r="J2" s="85"/>
    </row>
    <row r="3" spans="1:10" ht="15.75" x14ac:dyDescent="0.25">
      <c r="A3" s="86" t="s">
        <v>157</v>
      </c>
      <c r="B3" s="87"/>
      <c r="C3" s="87"/>
      <c r="D3" s="88"/>
      <c r="E3" s="88"/>
      <c r="F3" s="89"/>
      <c r="G3" s="90"/>
      <c r="H3" s="8" t="s">
        <v>6</v>
      </c>
      <c r="I3" s="91">
        <v>0.23579999999999998</v>
      </c>
      <c r="J3" s="8"/>
    </row>
    <row r="4" spans="1:10" ht="16.5" thickBot="1" x14ac:dyDescent="0.3">
      <c r="A4" s="92"/>
      <c r="B4" s="93"/>
      <c r="C4" s="93"/>
      <c r="D4" s="93"/>
      <c r="E4" s="93"/>
      <c r="F4" s="93"/>
      <c r="G4" s="93"/>
      <c r="H4" s="93"/>
      <c r="I4" s="94"/>
      <c r="J4" s="94"/>
    </row>
    <row r="5" spans="1:10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95" t="s">
        <v>10</v>
      </c>
      <c r="B6" s="96" t="s">
        <v>158</v>
      </c>
      <c r="C6" s="95" t="s">
        <v>159</v>
      </c>
      <c r="D6" s="95" t="s">
        <v>160</v>
      </c>
      <c r="E6" s="152" t="s">
        <v>161</v>
      </c>
      <c r="F6" s="152"/>
      <c r="G6" s="152" t="s">
        <v>162</v>
      </c>
      <c r="H6" s="152"/>
      <c r="I6" s="152" t="s">
        <v>163</v>
      </c>
      <c r="J6" s="152"/>
    </row>
    <row r="7" spans="1:10" x14ac:dyDescent="0.25">
      <c r="A7" s="95"/>
      <c r="B7" s="96"/>
      <c r="C7" s="95" t="s">
        <v>164</v>
      </c>
      <c r="D7" s="95" t="s">
        <v>165</v>
      </c>
      <c r="E7" s="97" t="s">
        <v>166</v>
      </c>
      <c r="F7" s="97" t="s">
        <v>164</v>
      </c>
      <c r="G7" s="97" t="s">
        <v>166</v>
      </c>
      <c r="H7" s="97" t="s">
        <v>164</v>
      </c>
      <c r="I7" s="97" t="s">
        <v>166</v>
      </c>
      <c r="J7" s="97" t="s">
        <v>164</v>
      </c>
    </row>
    <row r="8" spans="1:10" x14ac:dyDescent="0.25">
      <c r="A8" s="95">
        <v>1</v>
      </c>
      <c r="B8" s="98" t="s">
        <v>24</v>
      </c>
      <c r="C8" s="99">
        <f>D8/D24*100</f>
        <v>0.53329794323467827</v>
      </c>
      <c r="D8" s="100">
        <f>[1]ORÇ!J16</f>
        <v>1201.1099999999999</v>
      </c>
      <c r="E8" s="101">
        <f>ROUND(D8*F8,2)</f>
        <v>1201.1099999999999</v>
      </c>
      <c r="F8" s="102">
        <v>1</v>
      </c>
      <c r="G8" s="101">
        <f>ROUND(D8*H8,2)</f>
        <v>0</v>
      </c>
      <c r="H8" s="102">
        <v>0</v>
      </c>
      <c r="I8" s="101">
        <f>ROUND(J8*$D8,2)</f>
        <v>0</v>
      </c>
      <c r="J8" s="102">
        <v>0</v>
      </c>
    </row>
    <row r="9" spans="1:10" x14ac:dyDescent="0.25">
      <c r="A9" s="95"/>
      <c r="B9" s="96"/>
      <c r="C9" s="95"/>
      <c r="D9" s="103"/>
      <c r="E9" s="101"/>
      <c r="F9" s="102"/>
      <c r="G9" s="101"/>
      <c r="H9" s="102"/>
      <c r="I9" s="101"/>
      <c r="J9" s="102"/>
    </row>
    <row r="10" spans="1:10" x14ac:dyDescent="0.25">
      <c r="A10" s="95">
        <v>2</v>
      </c>
      <c r="B10" s="98" t="s">
        <v>31</v>
      </c>
      <c r="C10" s="104">
        <f>D10/D24*100</f>
        <v>4.8728889096485535</v>
      </c>
      <c r="D10" s="100">
        <f>[1]ORÇ!J24</f>
        <v>10974.869999999999</v>
      </c>
      <c r="E10" s="101">
        <f>ROUND(F10*D10,2)</f>
        <v>8779.9</v>
      </c>
      <c r="F10" s="102">
        <v>0.8</v>
      </c>
      <c r="G10" s="101">
        <f>ROUND(H10*D10,2)</f>
        <v>2194.9699999999998</v>
      </c>
      <c r="H10" s="102">
        <v>0.2</v>
      </c>
      <c r="I10" s="101">
        <f>ROUND(J10*$D10,2)</f>
        <v>0</v>
      </c>
      <c r="J10" s="102">
        <v>0</v>
      </c>
    </row>
    <row r="11" spans="1:10" x14ac:dyDescent="0.25">
      <c r="A11" s="95"/>
      <c r="B11" s="96"/>
      <c r="C11" s="104"/>
      <c r="D11" s="103"/>
      <c r="E11" s="101"/>
      <c r="F11" s="102"/>
      <c r="G11" s="101"/>
      <c r="H11" s="102"/>
      <c r="I11" s="101"/>
      <c r="J11" s="102"/>
    </row>
    <row r="12" spans="1:10" x14ac:dyDescent="0.25">
      <c r="A12" s="95">
        <v>3</v>
      </c>
      <c r="B12" s="105" t="s">
        <v>47</v>
      </c>
      <c r="C12" s="104">
        <f>D12/D24*100</f>
        <v>2.6292244395745072</v>
      </c>
      <c r="D12" s="100">
        <v>5921.62</v>
      </c>
      <c r="E12" s="101">
        <f>ROUND(F12*D12,2)</f>
        <v>0</v>
      </c>
      <c r="F12" s="102">
        <v>0</v>
      </c>
      <c r="G12" s="101">
        <f>ROUND(H12*D12,2)</f>
        <v>2960.81</v>
      </c>
      <c r="H12" s="102">
        <v>0.5</v>
      </c>
      <c r="I12" s="101">
        <f>ROUND(J12*$D12,2)</f>
        <v>2960.81</v>
      </c>
      <c r="J12" s="102">
        <v>0.5</v>
      </c>
    </row>
    <row r="13" spans="1:10" x14ac:dyDescent="0.25">
      <c r="A13" s="95"/>
      <c r="B13" s="106"/>
      <c r="C13" s="104"/>
      <c r="D13" s="100"/>
      <c r="E13" s="101"/>
      <c r="F13" s="102"/>
      <c r="G13" s="101"/>
      <c r="H13" s="102"/>
      <c r="I13" s="101"/>
      <c r="J13" s="102"/>
    </row>
    <row r="14" spans="1:10" x14ac:dyDescent="0.25">
      <c r="A14" s="95">
        <v>4</v>
      </c>
      <c r="B14" s="107" t="s">
        <v>56</v>
      </c>
      <c r="C14" s="104">
        <f>D14/D24*100</f>
        <v>74.267711562585475</v>
      </c>
      <c r="D14" s="100">
        <v>167268.01999999999</v>
      </c>
      <c r="E14" s="101">
        <f>ROUND(F14*D14,2)</f>
        <v>33453.599999999999</v>
      </c>
      <c r="F14" s="102">
        <v>0.2</v>
      </c>
      <c r="G14" s="101">
        <f>ROUND(H14*D14,2)</f>
        <v>83634.009999999995</v>
      </c>
      <c r="H14" s="102">
        <v>0.5</v>
      </c>
      <c r="I14" s="101">
        <f>ROUND(J14*$D14,2)</f>
        <v>50180.41</v>
      </c>
      <c r="J14" s="102">
        <v>0.3</v>
      </c>
    </row>
    <row r="15" spans="1:10" x14ac:dyDescent="0.25">
      <c r="A15" s="95"/>
      <c r="B15" s="106"/>
      <c r="C15" s="104"/>
      <c r="D15" s="100"/>
      <c r="E15" s="101"/>
      <c r="F15" s="102"/>
      <c r="G15" s="101"/>
      <c r="H15" s="102"/>
      <c r="I15" s="101"/>
      <c r="J15" s="102"/>
    </row>
    <row r="16" spans="1:10" x14ac:dyDescent="0.25">
      <c r="A16" s="95">
        <v>5</v>
      </c>
      <c r="B16" s="107" t="s">
        <v>71</v>
      </c>
      <c r="C16" s="104">
        <f>D16/D24*100</f>
        <v>7.0327697779805591</v>
      </c>
      <c r="D16" s="100">
        <v>15839.42</v>
      </c>
      <c r="E16" s="101">
        <f>ROUND(F16*D16,2)</f>
        <v>1583.94</v>
      </c>
      <c r="F16" s="102">
        <v>0.1</v>
      </c>
      <c r="G16" s="101">
        <f>ROUND(H16*D16,2)</f>
        <v>3167.88</v>
      </c>
      <c r="H16" s="102">
        <v>0.2</v>
      </c>
      <c r="I16" s="101">
        <f>ROUND(J16*$D16,2)</f>
        <v>11087.59</v>
      </c>
      <c r="J16" s="102">
        <v>0.7</v>
      </c>
    </row>
    <row r="17" spans="1:10" x14ac:dyDescent="0.25">
      <c r="A17" s="95"/>
      <c r="B17" s="106"/>
      <c r="C17" s="104"/>
      <c r="D17" s="100"/>
      <c r="E17" s="101"/>
      <c r="F17" s="102"/>
      <c r="G17" s="101"/>
      <c r="H17" s="102"/>
      <c r="I17" s="101"/>
      <c r="J17" s="102"/>
    </row>
    <row r="18" spans="1:10" x14ac:dyDescent="0.25">
      <c r="A18" s="95">
        <v>6</v>
      </c>
      <c r="B18" s="107" t="s">
        <v>110</v>
      </c>
      <c r="C18" s="104">
        <f>D18/D24*100</f>
        <v>4.9385926583808661</v>
      </c>
      <c r="D18" s="100">
        <v>11122.85</v>
      </c>
      <c r="E18" s="101">
        <f>ROUND(F18*D18,2)</f>
        <v>2224.5700000000002</v>
      </c>
      <c r="F18" s="102">
        <v>0.2</v>
      </c>
      <c r="G18" s="101">
        <f>ROUND(H18*D18,2)</f>
        <v>2224.5700000000002</v>
      </c>
      <c r="H18" s="102">
        <v>0.2</v>
      </c>
      <c r="I18" s="101">
        <f>ROUND(J18*$D18,2)</f>
        <v>6673.71</v>
      </c>
      <c r="J18" s="102">
        <v>0.6</v>
      </c>
    </row>
    <row r="19" spans="1:10" x14ac:dyDescent="0.25">
      <c r="A19" s="95"/>
      <c r="B19" s="106"/>
      <c r="C19" s="104"/>
      <c r="D19" s="100"/>
      <c r="E19" s="101"/>
      <c r="F19" s="102"/>
      <c r="G19" s="101"/>
      <c r="H19" s="102"/>
      <c r="I19" s="101"/>
      <c r="J19" s="102"/>
    </row>
    <row r="20" spans="1:10" x14ac:dyDescent="0.25">
      <c r="A20" s="95">
        <v>7</v>
      </c>
      <c r="B20" s="107" t="s">
        <v>133</v>
      </c>
      <c r="C20" s="104">
        <f>D20/D24*100</f>
        <v>3.8611408680291941</v>
      </c>
      <c r="D20" s="100">
        <v>8696.18</v>
      </c>
      <c r="E20" s="101">
        <f>ROUND(F20*D20,2)</f>
        <v>0</v>
      </c>
      <c r="F20" s="102">
        <v>0</v>
      </c>
      <c r="G20" s="101">
        <f>ROUND(H20*D20,2)</f>
        <v>2608.85</v>
      </c>
      <c r="H20" s="102">
        <v>0.3</v>
      </c>
      <c r="I20" s="101">
        <f>ROUND(J20*$D20,2)</f>
        <v>6087.33</v>
      </c>
      <c r="J20" s="102">
        <v>0.7</v>
      </c>
    </row>
    <row r="21" spans="1:10" x14ac:dyDescent="0.25">
      <c r="A21" s="95"/>
      <c r="B21" s="106"/>
      <c r="C21" s="104"/>
      <c r="D21" s="100"/>
      <c r="E21" s="101"/>
      <c r="F21" s="102"/>
      <c r="G21" s="101"/>
      <c r="H21" s="102"/>
      <c r="I21" s="101"/>
      <c r="J21" s="102"/>
    </row>
    <row r="22" spans="1:10" x14ac:dyDescent="0.25">
      <c r="A22" s="95">
        <v>8</v>
      </c>
      <c r="B22" s="107" t="s">
        <v>142</v>
      </c>
      <c r="C22" s="104">
        <f>D22/D24*100</f>
        <v>1.864373840566155</v>
      </c>
      <c r="D22" s="100">
        <v>4199</v>
      </c>
      <c r="E22" s="101">
        <f>ROUND(F22*D22,2)</f>
        <v>0</v>
      </c>
      <c r="F22" s="102">
        <v>0</v>
      </c>
      <c r="G22" s="101">
        <f>ROUND(H22*D22,2)</f>
        <v>0</v>
      </c>
      <c r="H22" s="102">
        <v>0</v>
      </c>
      <c r="I22" s="101">
        <f>ROUND(J22*$D22,2)</f>
        <v>4199</v>
      </c>
      <c r="J22" s="102">
        <v>1</v>
      </c>
    </row>
    <row r="23" spans="1:10" ht="15.75" thickBot="1" x14ac:dyDescent="0.3">
      <c r="A23" s="95"/>
      <c r="B23" s="108"/>
      <c r="C23" s="104"/>
      <c r="D23" s="100"/>
      <c r="E23" s="101"/>
      <c r="F23" s="102"/>
      <c r="G23" s="101"/>
      <c r="H23" s="102"/>
      <c r="I23" s="101"/>
      <c r="J23" s="102"/>
    </row>
    <row r="24" spans="1:10" x14ac:dyDescent="0.25">
      <c r="A24" s="109" t="s">
        <v>167</v>
      </c>
      <c r="B24" s="110"/>
      <c r="C24" s="111">
        <f>SUM(C8:C23)</f>
        <v>100</v>
      </c>
      <c r="D24" s="112">
        <f>SUM(D8:D23)</f>
        <v>225223.07</v>
      </c>
      <c r="E24" s="113">
        <f>SUM(E8:E23)</f>
        <v>47243.12</v>
      </c>
      <c r="F24" s="114">
        <f>ROUND(E24*100/$D24,2)</f>
        <v>20.98</v>
      </c>
      <c r="G24" s="113">
        <f>SUM(G8:G23)</f>
        <v>96791.090000000011</v>
      </c>
      <c r="H24" s="114">
        <f>ROUND(G24*100/$D24,2)</f>
        <v>42.98</v>
      </c>
      <c r="I24" s="113">
        <f>SUM(I8:I23)</f>
        <v>81188.850000000006</v>
      </c>
      <c r="J24" s="114">
        <f>ROUND(I24*100/$D24,2)</f>
        <v>36.049999999999997</v>
      </c>
    </row>
    <row r="25" spans="1:10" x14ac:dyDescent="0.25">
      <c r="A25" s="153" t="s">
        <v>168</v>
      </c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x14ac:dyDescent="0.25">
      <c r="A26" s="153" t="s">
        <v>169</v>
      </c>
      <c r="B26" s="153"/>
      <c r="C26" s="153"/>
      <c r="D26" s="153"/>
      <c r="E26" s="153"/>
      <c r="F26" s="153"/>
      <c r="G26" s="153"/>
      <c r="H26" s="153"/>
      <c r="I26" s="153"/>
      <c r="J26" s="153"/>
    </row>
  </sheetData>
  <mergeCells count="5">
    <mergeCell ref="E6:F6"/>
    <mergeCell ref="G6:H6"/>
    <mergeCell ref="I6:J6"/>
    <mergeCell ref="A25:J25"/>
    <mergeCell ref="A26:J2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0" workbookViewId="0">
      <selection activeCell="E28" sqref="E28"/>
    </sheetView>
  </sheetViews>
  <sheetFormatPr defaultRowHeight="15" x14ac:dyDescent="0.25"/>
  <cols>
    <col min="3" max="3" width="26.7109375" customWidth="1"/>
  </cols>
  <sheetData>
    <row r="1" spans="1:4" ht="15.75" thickBot="1" x14ac:dyDescent="0.3">
      <c r="A1" s="154" t="s">
        <v>170</v>
      </c>
      <c r="B1" s="154"/>
      <c r="C1" s="154"/>
      <c r="D1" s="154"/>
    </row>
    <row r="2" spans="1:4" ht="15.75" thickBot="1" x14ac:dyDescent="0.3">
      <c r="A2" s="154"/>
      <c r="B2" s="154"/>
      <c r="C2" s="154"/>
      <c r="D2" s="154"/>
    </row>
    <row r="3" spans="1:4" x14ac:dyDescent="0.25">
      <c r="A3" s="154"/>
      <c r="B3" s="154"/>
      <c r="C3" s="154"/>
      <c r="D3" s="154"/>
    </row>
    <row r="4" spans="1:4" x14ac:dyDescent="0.25">
      <c r="A4" s="155" t="s">
        <v>171</v>
      </c>
      <c r="B4" s="155"/>
      <c r="C4" s="155"/>
      <c r="D4" s="155"/>
    </row>
    <row r="5" spans="1:4" ht="17.25" thickBot="1" x14ac:dyDescent="0.35">
      <c r="A5" s="115"/>
      <c r="B5" s="116"/>
      <c r="C5" s="117"/>
      <c r="D5" s="118"/>
    </row>
    <row r="6" spans="1:4" ht="17.25" thickTop="1" x14ac:dyDescent="0.3">
      <c r="A6" s="119"/>
      <c r="B6" s="120"/>
      <c r="C6" s="120"/>
      <c r="D6" s="121"/>
    </row>
    <row r="7" spans="1:4" x14ac:dyDescent="0.25">
      <c r="A7" s="122" t="s">
        <v>172</v>
      </c>
      <c r="B7" s="156" t="s">
        <v>173</v>
      </c>
      <c r="C7" s="156"/>
      <c r="D7" s="123">
        <f>SUM(D8:D11)</f>
        <v>7.1599999999999997E-2</v>
      </c>
    </row>
    <row r="8" spans="1:4" ht="16.5" x14ac:dyDescent="0.3">
      <c r="A8" s="124" t="s">
        <v>25</v>
      </c>
      <c r="B8" s="125" t="s">
        <v>174</v>
      </c>
      <c r="C8" s="126"/>
      <c r="D8" s="127">
        <v>3.5000000000000003E-2</v>
      </c>
    </row>
    <row r="9" spans="1:4" ht="16.5" x14ac:dyDescent="0.3">
      <c r="A9" s="124" t="s">
        <v>175</v>
      </c>
      <c r="B9" s="125" t="s">
        <v>176</v>
      </c>
      <c r="C9" s="126"/>
      <c r="D9" s="127">
        <v>0.01</v>
      </c>
    </row>
    <row r="10" spans="1:4" ht="16.5" x14ac:dyDescent="0.3">
      <c r="A10" s="124" t="s">
        <v>177</v>
      </c>
      <c r="B10" s="125" t="s">
        <v>178</v>
      </c>
      <c r="C10" s="126"/>
      <c r="D10" s="127">
        <v>1.2699999999999999E-2</v>
      </c>
    </row>
    <row r="11" spans="1:4" ht="16.5" x14ac:dyDescent="0.3">
      <c r="A11" s="124" t="s">
        <v>179</v>
      </c>
      <c r="B11" s="125" t="s">
        <v>180</v>
      </c>
      <c r="C11" s="126"/>
      <c r="D11" s="127">
        <v>1.3899999999999999E-2</v>
      </c>
    </row>
    <row r="12" spans="1:4" ht="16.5" x14ac:dyDescent="0.3">
      <c r="A12" s="128"/>
      <c r="B12" s="120"/>
      <c r="C12" s="120"/>
      <c r="D12" s="129"/>
    </row>
    <row r="13" spans="1:4" x14ac:dyDescent="0.25">
      <c r="A13" s="122" t="s">
        <v>181</v>
      </c>
      <c r="B13" s="156" t="s">
        <v>182</v>
      </c>
      <c r="C13" s="156"/>
      <c r="D13" s="123">
        <f>SUM(D14:D17)</f>
        <v>8.6499999999999994E-2</v>
      </c>
    </row>
    <row r="14" spans="1:4" ht="16.5" x14ac:dyDescent="0.3">
      <c r="A14" s="124" t="s">
        <v>32</v>
      </c>
      <c r="B14" s="125" t="s">
        <v>183</v>
      </c>
      <c r="C14" s="130"/>
      <c r="D14" s="131">
        <v>6.4999999999999997E-3</v>
      </c>
    </row>
    <row r="15" spans="1:4" ht="16.5" x14ac:dyDescent="0.3">
      <c r="A15" s="124" t="s">
        <v>34</v>
      </c>
      <c r="B15" s="125" t="s">
        <v>184</v>
      </c>
      <c r="C15" s="126"/>
      <c r="D15" s="127">
        <v>0.03</v>
      </c>
    </row>
    <row r="16" spans="1:4" ht="16.5" x14ac:dyDescent="0.3">
      <c r="A16" s="124" t="s">
        <v>36</v>
      </c>
      <c r="B16" s="132" t="s">
        <v>185</v>
      </c>
      <c r="C16" s="126"/>
      <c r="D16" s="133">
        <v>0.05</v>
      </c>
    </row>
    <row r="17" spans="1:4" ht="16.5" x14ac:dyDescent="0.3">
      <c r="A17" s="134" t="s">
        <v>39</v>
      </c>
      <c r="B17" s="135" t="s">
        <v>186</v>
      </c>
      <c r="C17" s="136"/>
      <c r="D17" s="137"/>
    </row>
    <row r="18" spans="1:4" ht="16.5" x14ac:dyDescent="0.3">
      <c r="A18" s="128"/>
      <c r="B18" s="120"/>
      <c r="C18" s="120"/>
      <c r="D18" s="121"/>
    </row>
    <row r="19" spans="1:4" x14ac:dyDescent="0.25">
      <c r="A19" s="122" t="s">
        <v>187</v>
      </c>
      <c r="B19" s="156" t="s">
        <v>188</v>
      </c>
      <c r="C19" s="156"/>
      <c r="D19" s="123">
        <f>D20</f>
        <v>5.2699999999999997E-2</v>
      </c>
    </row>
    <row r="20" spans="1:4" ht="16.5" x14ac:dyDescent="0.3">
      <c r="A20" s="124" t="s">
        <v>48</v>
      </c>
      <c r="B20" s="125" t="s">
        <v>189</v>
      </c>
      <c r="C20" s="130"/>
      <c r="D20" s="131">
        <v>5.2699999999999997E-2</v>
      </c>
    </row>
    <row r="21" spans="1:4" ht="17.25" thickBot="1" x14ac:dyDescent="0.35">
      <c r="A21" s="128"/>
      <c r="B21" s="120"/>
      <c r="C21" s="120"/>
      <c r="D21" s="121"/>
    </row>
    <row r="22" spans="1:4" ht="15.75" thickBot="1" x14ac:dyDescent="0.3">
      <c r="A22" s="138" t="s">
        <v>190</v>
      </c>
      <c r="B22" s="157" t="s">
        <v>191</v>
      </c>
      <c r="C22" s="157"/>
      <c r="D22" s="139">
        <f>(((1+D8+D9+D10)*(1+D11)*(1+D20))/(1-D13))-1</f>
        <v>0.23581567266666648</v>
      </c>
    </row>
  </sheetData>
  <mergeCells count="6">
    <mergeCell ref="B22:C22"/>
    <mergeCell ref="A1:D3"/>
    <mergeCell ref="A4:D4"/>
    <mergeCell ref="B7:C7"/>
    <mergeCell ref="B13:C13"/>
    <mergeCell ref="B19:C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planilha_orcamentaria</vt:lpstr>
      <vt:lpstr>cronograma</vt:lpstr>
      <vt:lpstr>bdi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Cliente3</dc:creator>
  <cp:lastModifiedBy>Cliente3</cp:lastModifiedBy>
  <dcterms:created xsi:type="dcterms:W3CDTF">2018-11-23T11:29:44Z</dcterms:created>
  <dcterms:modified xsi:type="dcterms:W3CDTF">2018-11-23T11:57:20Z</dcterms:modified>
</cp:coreProperties>
</file>