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oleOb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ml_2018\tomada_10_18_pml_arquimedes\tomada_10_18_pml_arquimedes_distribuicao\"/>
    </mc:Choice>
  </mc:AlternateContent>
  <bookViews>
    <workbookView xWindow="0" yWindow="0" windowWidth="20490" windowHeight="7755" activeTab="2"/>
  </bookViews>
  <sheets>
    <sheet name="bdi" sheetId="1" r:id="rId1"/>
    <sheet name="orcamento" sheetId="2" r:id="rId2"/>
    <sheet name="cronograma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I12" i="3" s="1"/>
  <c r="I10" i="3"/>
  <c r="E10" i="3"/>
  <c r="D10" i="3"/>
  <c r="G10" i="3" s="1"/>
  <c r="E8" i="3"/>
  <c r="D8" i="3"/>
  <c r="D14" i="3" s="1"/>
  <c r="H29" i="2"/>
  <c r="G29" i="2"/>
  <c r="G28" i="2"/>
  <c r="H28" i="2" s="1"/>
  <c r="H27" i="2"/>
  <c r="G27" i="2"/>
  <c r="G26" i="2"/>
  <c r="H26" i="2" s="1"/>
  <c r="H25" i="2"/>
  <c r="G25" i="2"/>
  <c r="G24" i="2"/>
  <c r="H24" i="2" s="1"/>
  <c r="H23" i="2"/>
  <c r="G23" i="2"/>
  <c r="G20" i="2"/>
  <c r="H20" i="2" s="1"/>
  <c r="H19" i="2"/>
  <c r="G19" i="2"/>
  <c r="G18" i="2"/>
  <c r="H18" i="2" s="1"/>
  <c r="H21" i="2" s="1"/>
  <c r="G15" i="2"/>
  <c r="H15" i="2" s="1"/>
  <c r="H16" i="2" s="1"/>
  <c r="D19" i="1"/>
  <c r="D13" i="1"/>
  <c r="D22" i="1" s="1"/>
  <c r="D7" i="1"/>
  <c r="C10" i="3" l="1"/>
  <c r="C8" i="3"/>
  <c r="I14" i="3"/>
  <c r="J14" i="3" s="1"/>
  <c r="E14" i="3"/>
  <c r="F14" i="3" s="1"/>
  <c r="G8" i="3"/>
  <c r="E12" i="3"/>
  <c r="G12" i="3"/>
  <c r="C12" i="3"/>
  <c r="H30" i="2"/>
  <c r="H33" i="2" s="1"/>
  <c r="H32" i="2" s="1"/>
  <c r="C14" i="3" l="1"/>
  <c r="G14" i="3"/>
  <c r="H14" i="3" s="1"/>
</calcChain>
</file>

<file path=xl/sharedStrings.xml><?xml version="1.0" encoding="utf-8"?>
<sst xmlns="http://schemas.openxmlformats.org/spreadsheetml/2006/main" count="136" uniqueCount="111">
  <si>
    <t>COMPOSIÇÃO ANALÍTICA DA TAXA DE BONIFICAÇÃO E DESPESAS INDIRETAS (BDI)</t>
  </si>
  <si>
    <t>Obra: Reforma Praça Arquimedes Faria</t>
  </si>
  <si>
    <t>1.0</t>
  </si>
  <si>
    <t>DESPESAS INDIRETAS</t>
  </si>
  <si>
    <t>1.1</t>
  </si>
  <si>
    <t xml:space="preserve">Administração Central </t>
  </si>
  <si>
    <t>1.2</t>
  </si>
  <si>
    <t>Seguros + Garantia</t>
  </si>
  <si>
    <t>1.3</t>
  </si>
  <si>
    <t>Riscos</t>
  </si>
  <si>
    <t>1.5</t>
  </si>
  <si>
    <t>Despesas Financeiras</t>
  </si>
  <si>
    <t>2.0</t>
  </si>
  <si>
    <t>TRIBUTOS</t>
  </si>
  <si>
    <t>2.1</t>
  </si>
  <si>
    <t>Pis</t>
  </si>
  <si>
    <t>2.2</t>
  </si>
  <si>
    <t>Cofins</t>
  </si>
  <si>
    <t>2.3</t>
  </si>
  <si>
    <t xml:space="preserve">ISS </t>
  </si>
  <si>
    <t>2.4</t>
  </si>
  <si>
    <t>CPRB</t>
  </si>
  <si>
    <t>3.0</t>
  </si>
  <si>
    <t>LUCRO</t>
  </si>
  <si>
    <t>3.1</t>
  </si>
  <si>
    <t>Lucro</t>
  </si>
  <si>
    <t>4.0</t>
  </si>
  <si>
    <t>TAXA TOTAL DE BDI</t>
  </si>
  <si>
    <t>Segundo Acórdão 2622/2013 do Tribunal de Contas da União – TCU, o cálculo do BDI deve ser feito com a seguinte equação:</t>
  </si>
  <si>
    <t>AC  =&gt;  Administração Central</t>
  </si>
  <si>
    <t>S      =&gt;  Seguro</t>
  </si>
  <si>
    <t xml:space="preserve">R     =&gt;  Riscos </t>
  </si>
  <si>
    <t>G    =&gt;  Garantia</t>
  </si>
  <si>
    <t>DF   =&gt;  Despesas Financeiras</t>
  </si>
  <si>
    <t>L      =&gt;  Taxa de Lucro/Remuneração</t>
  </si>
  <si>
    <r>
      <rPr>
        <b/>
        <sz val="12"/>
        <color indexed="8"/>
        <rFont val="Calibri"/>
        <family val="2"/>
      </rPr>
      <t xml:space="preserve">I      =&gt;  Incidência de Impostos (PIS, COFINS e ISS, </t>
    </r>
    <r>
      <rPr>
        <b/>
        <sz val="12"/>
        <color indexed="10"/>
        <rFont val="Calibri"/>
        <family val="2"/>
      </rPr>
      <t>CPRB</t>
    </r>
    <r>
      <rPr>
        <b/>
        <sz val="12"/>
        <color indexed="8"/>
        <rFont val="Calibri"/>
        <family val="2"/>
      </rPr>
      <t>)</t>
    </r>
  </si>
  <si>
    <t>ESTADO DE SANTA CATARINA</t>
  </si>
  <si>
    <t>PREFEITURA MUNICIPAL DE LAGUNA</t>
  </si>
  <si>
    <t>SECRETARIA DE PLANEJAMENTO E DESENVOLVIMENTO ECONÔMICO E SOCIAL</t>
  </si>
  <si>
    <t>Planilha de Orçamento - Global</t>
  </si>
  <si>
    <t>OBRA: Reforma Praça Arquimedes Faria</t>
  </si>
  <si>
    <t>LOCAL: Mar Grosso – LAGUNA-SC</t>
  </si>
  <si>
    <t>BDI:</t>
  </si>
  <si>
    <t>DATA:abril/2018</t>
  </si>
  <si>
    <t>data ref.:</t>
  </si>
  <si>
    <t>MAR/18</t>
  </si>
  <si>
    <t>ITEM</t>
  </si>
  <si>
    <t>sinapi/deinfra/</t>
  </si>
  <si>
    <t>DESCRIÇÃO DOS SERVIÇOS</t>
  </si>
  <si>
    <t>QUANT.</t>
  </si>
  <si>
    <t>UN</t>
  </si>
  <si>
    <t>PREÇO (s/ BDI)</t>
  </si>
  <si>
    <t>PREÇO(c/ BDI)</t>
  </si>
  <si>
    <t xml:space="preserve"> </t>
  </si>
  <si>
    <t>UNIT (R$)</t>
  </si>
  <si>
    <t>TOTAL(R$)</t>
  </si>
  <si>
    <t>1</t>
  </si>
  <si>
    <t>cód.</t>
  </si>
  <si>
    <t>SERVIÇOS INICIAIS</t>
  </si>
  <si>
    <t>74209/001</t>
  </si>
  <si>
    <t>Placa de Obra  - 2x1,50</t>
  </si>
  <si>
    <t>m2</t>
  </si>
  <si>
    <t>TOTAL ITEM 1</t>
  </si>
  <si>
    <t>2</t>
  </si>
  <si>
    <t>PAVIMENTAÇÃO</t>
  </si>
  <si>
    <t>84183</t>
  </si>
  <si>
    <t>PISO EM PEDRA PORTUGUESA ASSENTADO SOBRE BASE DE AREIA, REJUNTADO COM CIMENTO</t>
  </si>
  <si>
    <t>84183 – 4708</t>
  </si>
  <si>
    <t>RECOLOCAÇÃO DE PEDRA PORTUGUESA ASSENTADO SOBRE BASE DE AREIA, REJUNTADO COM CIMENTO</t>
  </si>
  <si>
    <t>94265</t>
  </si>
  <si>
    <t>GUIA MEIO FIO CONCRETO, MOLDADO IN LOCO EM TRECHO RETO 14X30cm</t>
  </si>
  <si>
    <t>m</t>
  </si>
  <si>
    <t>TOTAL ITEM 2</t>
  </si>
  <si>
    <t>...........................................................</t>
  </si>
  <si>
    <t>MOBILIÁRIO E SERVIÇOS FINAIS</t>
  </si>
  <si>
    <t>BANCO EM CONCRETO 1,50x0,45x0,50m (comprimentoxlarguraxaltura)</t>
  </si>
  <si>
    <t>3.2</t>
  </si>
  <si>
    <t>Deinfra 42638</t>
  </si>
  <si>
    <t>LIXEIRA EM CONCRETO (0,40x0,40x0,51m) (comprimentoxlarguraxaltura)</t>
  </si>
  <si>
    <t>m3</t>
  </si>
  <si>
    <t>3.3</t>
  </si>
  <si>
    <t>TÓTEN DE CONCRETO (15MPa)</t>
  </si>
  <si>
    <t>3.4</t>
  </si>
  <si>
    <t>Deinfra 42795</t>
  </si>
  <si>
    <t>PINTURA DE SILICONE SOBRE CONCRETO</t>
  </si>
  <si>
    <t>3.5</t>
  </si>
  <si>
    <t>IPUJ C35.15.05.15.010</t>
  </si>
  <si>
    <t>BALIZADOR DE CONCRETO P/ PROTEÇÃO CALÇADA (diâmetro 30cm)</t>
  </si>
  <si>
    <t>un</t>
  </si>
  <si>
    <t>3.6</t>
  </si>
  <si>
    <t xml:space="preserve">PLACA REGISTRO HISTÓRICO </t>
  </si>
  <si>
    <t>3.7</t>
  </si>
  <si>
    <t>LIMPEZA FINAL</t>
  </si>
  <si>
    <t>TOTAL ITEM 3</t>
  </si>
  <si>
    <t>.........................................................</t>
  </si>
  <si>
    <t>TOTAL GLOBAL ORÇAMENTO(Material+MãodeObra SEM BDI).............................................................................</t>
  </si>
  <si>
    <t>TOTAL GLOBAL ORÇAMENTO(Material+MãodeObra c/ encargos e bdi )............................................................................................................</t>
  </si>
  <si>
    <t>CRONOGR. FÍSICO-FINANCEIRO - Data: abr/2018</t>
  </si>
  <si>
    <t>Obra: Reforma Praça Arquimedes Faria – Mar Grosso – Laguna – SC</t>
  </si>
  <si>
    <t>Descrição dos serviços</t>
  </si>
  <si>
    <t>PESO</t>
  </si>
  <si>
    <t>VALOR</t>
  </si>
  <si>
    <t>1. ETAPA</t>
  </si>
  <si>
    <t>2. ETAPA</t>
  </si>
  <si>
    <t>3. ETAPA</t>
  </si>
  <si>
    <t>(%)</t>
  </si>
  <si>
    <t>obra/serviço</t>
  </si>
  <si>
    <t>Fornecedor</t>
  </si>
  <si>
    <t>TOTAL</t>
  </si>
  <si>
    <t>OBSERVAÇÃO: 1-PRAZO DA OBRA:90 DIAS CORRIDOS</t>
  </si>
  <si>
    <t xml:space="preserve">                         2- CADA ETAPA CORRESPONDE A 30 DIAS CORRIDOS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</si>
</sst>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* #,##0.00_-;\-&quot;R$&quot;* #,##0.00_-;_-&quot;R$&quot;* &quot;-&quot;??_-;_-@_-"/>
    <numFmt numFmtId="164" formatCode="mm/yy"/>
    <numFmt numFmtId="165" formatCode="#,###.00"/>
    <numFmt numFmtId="166" formatCode="_(&quot;R$ &quot;* #,##0.00_);_(&quot;R$ &quot;* \(#,##0.00\);_(&quot;R$ &quot;* \-??_);_(@_)"/>
    <numFmt numFmtId="167" formatCode="&quot;R$ &quot;#,##0.00"/>
    <numFmt numFmtId="168" formatCode="#,##0.00\ ;&quot; (&quot;#,##0.00\);&quot; -&quot;#\ ;@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8"/>
      <name val="Century Gothic"/>
      <family val="2"/>
    </font>
    <font>
      <b/>
      <sz val="11"/>
      <color indexed="10"/>
      <name val="Century Gothic"/>
      <family val="2"/>
    </font>
    <font>
      <sz val="11"/>
      <color indexed="8"/>
      <name val="Century Gothic"/>
      <family val="2"/>
    </font>
    <font>
      <sz val="11"/>
      <color indexed="62"/>
      <name val="Century Gothic"/>
      <family val="2"/>
    </font>
    <font>
      <b/>
      <sz val="11"/>
      <color indexed="62"/>
      <name val="Century Gothic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0"/>
      <color indexed="8"/>
      <name val="Calibri"/>
      <family val="2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7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65">
    <xf numFmtId="0" fontId="0" fillId="0" borderId="0" xfId="0"/>
    <xf numFmtId="0" fontId="5" fillId="0" borderId="3" xfId="3" applyFont="1" applyBorder="1"/>
    <xf numFmtId="0" fontId="5" fillId="0" borderId="4" xfId="3" applyFont="1" applyBorder="1" applyAlignment="1">
      <alignment wrapText="1"/>
    </xf>
    <xf numFmtId="0" fontId="5" fillId="0" borderId="5" xfId="3" applyFont="1" applyBorder="1"/>
    <xf numFmtId="164" fontId="5" fillId="0" borderId="6" xfId="3" applyNumberFormat="1" applyFont="1" applyBorder="1" applyAlignment="1">
      <alignment horizontal="right"/>
    </xf>
    <xf numFmtId="0" fontId="5" fillId="0" borderId="7" xfId="3" applyFont="1" applyBorder="1"/>
    <xf numFmtId="0" fontId="5" fillId="0" borderId="0" xfId="3" applyFont="1" applyBorder="1"/>
    <xf numFmtId="0" fontId="5" fillId="0" borderId="8" xfId="3" applyFont="1" applyBorder="1"/>
    <xf numFmtId="0" fontId="3" fillId="0" borderId="9" xfId="3" applyFont="1" applyBorder="1" applyAlignment="1">
      <alignment horizontal="left"/>
    </xf>
    <xf numFmtId="10" fontId="3" fillId="0" borderId="11" xfId="3" applyNumberFormat="1" applyFont="1" applyBorder="1" applyAlignment="1"/>
    <xf numFmtId="0" fontId="5" fillId="0" borderId="9" xfId="3" applyFont="1" applyBorder="1" applyAlignment="1">
      <alignment horizontal="left"/>
    </xf>
    <xf numFmtId="0" fontId="5" fillId="0" borderId="12" xfId="3" applyFont="1" applyBorder="1"/>
    <xf numFmtId="0" fontId="5" fillId="0" borderId="10" xfId="3" applyFont="1" applyBorder="1"/>
    <xf numFmtId="10" fontId="5" fillId="0" borderId="11" xfId="3" applyNumberFormat="1" applyFont="1" applyBorder="1"/>
    <xf numFmtId="0" fontId="5" fillId="0" borderId="7" xfId="3" applyFont="1" applyBorder="1" applyAlignment="1">
      <alignment horizontal="left"/>
    </xf>
    <xf numFmtId="10" fontId="5" fillId="0" borderId="8" xfId="3" applyNumberFormat="1" applyFont="1" applyBorder="1"/>
    <xf numFmtId="0" fontId="5" fillId="0" borderId="13" xfId="3" applyFont="1" applyBorder="1"/>
    <xf numFmtId="10" fontId="5" fillId="0" borderId="14" xfId="3" applyNumberFormat="1" applyFont="1" applyBorder="1"/>
    <xf numFmtId="0" fontId="6" fillId="0" borderId="12" xfId="3" applyFont="1" applyBorder="1"/>
    <xf numFmtId="10" fontId="7" fillId="0" borderId="11" xfId="3" applyNumberFormat="1" applyFont="1" applyBorder="1"/>
    <xf numFmtId="0" fontId="5" fillId="0" borderId="15" xfId="3" applyFont="1" applyBorder="1" applyAlignment="1">
      <alignment horizontal="left"/>
    </xf>
    <xf numFmtId="0" fontId="4" fillId="0" borderId="12" xfId="3" applyFont="1" applyBorder="1"/>
    <xf numFmtId="0" fontId="5" fillId="0" borderId="16" xfId="3" applyFont="1" applyBorder="1"/>
    <xf numFmtId="10" fontId="4" fillId="0" borderId="11" xfId="3" applyNumberFormat="1" applyFont="1" applyBorder="1"/>
    <xf numFmtId="0" fontId="3" fillId="2" borderId="17" xfId="3" applyFont="1" applyFill="1" applyBorder="1" applyAlignment="1">
      <alignment horizontal="left" vertical="center"/>
    </xf>
    <xf numFmtId="10" fontId="3" fillId="2" borderId="19" xfId="3" applyNumberFormat="1" applyFont="1" applyFill="1" applyBorder="1" applyAlignment="1">
      <alignment vertical="center"/>
    </xf>
    <xf numFmtId="0" fontId="0" fillId="0" borderId="0" xfId="0" applyBorder="1"/>
    <xf numFmtId="0" fontId="9" fillId="0" borderId="0" xfId="3" applyFont="1" applyBorder="1"/>
    <xf numFmtId="0" fontId="10" fillId="0" borderId="0" xfId="3" applyFont="1" applyBorder="1"/>
    <xf numFmtId="0" fontId="9" fillId="0" borderId="0" xfId="3" applyFont="1" applyFill="1" applyBorder="1"/>
    <xf numFmtId="0" fontId="2" fillId="0" borderId="0" xfId="3" applyBorder="1"/>
    <xf numFmtId="0" fontId="12" fillId="0" borderId="0" xfId="0" applyFont="1" applyBorder="1"/>
    <xf numFmtId="0" fontId="14" fillId="0" borderId="0" xfId="0" applyFont="1" applyBorder="1" applyAlignment="1">
      <alignment horizontal="center"/>
    </xf>
    <xf numFmtId="0" fontId="0" fillId="0" borderId="0" xfId="0" applyFont="1" applyBorder="1"/>
    <xf numFmtId="0" fontId="15" fillId="0" borderId="0" xfId="0" applyFont="1" applyBorder="1" applyAlignment="1">
      <alignment horizontal="left"/>
    </xf>
    <xf numFmtId="0" fontId="16" fillId="0" borderId="0" xfId="0" applyFont="1" applyBorder="1"/>
    <xf numFmtId="4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10" fontId="17" fillId="0" borderId="0" xfId="0" applyNumberFormat="1" applyFont="1" applyFill="1" applyBorder="1" applyAlignment="1">
      <alignment horizontal="left"/>
    </xf>
    <xf numFmtId="0" fontId="18" fillId="0" borderId="0" xfId="0" applyFont="1" applyBorder="1"/>
    <xf numFmtId="49" fontId="0" fillId="4" borderId="0" xfId="0" applyNumberFormat="1" applyFont="1" applyFill="1" applyBorder="1"/>
    <xf numFmtId="0" fontId="13" fillId="3" borderId="21" xfId="0" applyFont="1" applyFill="1" applyBorder="1"/>
    <xf numFmtId="0" fontId="13" fillId="3" borderId="22" xfId="0" applyFont="1" applyFill="1" applyBorder="1"/>
    <xf numFmtId="0" fontId="13" fillId="3" borderId="23" xfId="0" applyFont="1" applyFill="1" applyBorder="1" applyAlignment="1">
      <alignment horizontal="center"/>
    </xf>
    <xf numFmtId="4" fontId="13" fillId="3" borderId="12" xfId="0" applyNumberFormat="1" applyFont="1" applyFill="1" applyBorder="1"/>
    <xf numFmtId="0" fontId="13" fillId="3" borderId="12" xfId="0" applyFont="1" applyFill="1" applyBorder="1"/>
    <xf numFmtId="0" fontId="13" fillId="3" borderId="10" xfId="0" applyFont="1" applyFill="1" applyBorder="1"/>
    <xf numFmtId="0" fontId="13" fillId="3" borderId="24" xfId="0" applyFont="1" applyFill="1" applyBorder="1"/>
    <xf numFmtId="0" fontId="13" fillId="0" borderId="12" xfId="0" applyFont="1" applyFill="1" applyBorder="1"/>
    <xf numFmtId="0" fontId="13" fillId="0" borderId="0" xfId="0" applyFont="1" applyFill="1" applyBorder="1"/>
    <xf numFmtId="0" fontId="13" fillId="0" borderId="23" xfId="0" applyFont="1" applyFill="1" applyBorder="1" applyAlignment="1">
      <alignment horizontal="center"/>
    </xf>
    <xf numFmtId="4" fontId="13" fillId="0" borderId="12" xfId="0" applyNumberFormat="1" applyFont="1" applyFill="1" applyBorder="1"/>
    <xf numFmtId="49" fontId="13" fillId="3" borderId="12" xfId="0" applyNumberFormat="1" applyFont="1" applyFill="1" applyBorder="1" applyAlignment="1">
      <alignment horizontal="center"/>
    </xf>
    <xf numFmtId="0" fontId="13" fillId="3" borderId="23" xfId="0" applyFont="1" applyFill="1" applyBorder="1" applyAlignment="1"/>
    <xf numFmtId="4" fontId="19" fillId="3" borderId="12" xfId="0" applyNumberFormat="1" applyFont="1" applyFill="1" applyBorder="1" applyAlignment="1"/>
    <xf numFmtId="0" fontId="14" fillId="3" borderId="12" xfId="0" applyFont="1" applyFill="1" applyBorder="1" applyAlignment="1"/>
    <xf numFmtId="4" fontId="14" fillId="3" borderId="12" xfId="0" applyNumberFormat="1" applyFont="1" applyFill="1" applyBorder="1" applyAlignment="1"/>
    <xf numFmtId="165" fontId="14" fillId="3" borderId="12" xfId="0" applyNumberFormat="1" applyFont="1" applyFill="1" applyBorder="1" applyAlignment="1"/>
    <xf numFmtId="49" fontId="20" fillId="5" borderId="12" xfId="0" applyNumberFormat="1" applyFont="1" applyFill="1" applyBorder="1" applyAlignment="1">
      <alignment horizontal="center"/>
    </xf>
    <xf numFmtId="0" fontId="21" fillId="5" borderId="23" xfId="0" applyFont="1" applyFill="1" applyBorder="1" applyAlignment="1"/>
    <xf numFmtId="4" fontId="19" fillId="5" borderId="12" xfId="0" applyNumberFormat="1" applyFont="1" applyFill="1" applyBorder="1" applyAlignment="1"/>
    <xf numFmtId="0" fontId="14" fillId="5" borderId="12" xfId="0" applyFont="1" applyFill="1" applyBorder="1" applyAlignment="1"/>
    <xf numFmtId="44" fontId="0" fillId="5" borderId="12" xfId="1" applyFont="1" applyFill="1" applyBorder="1" applyAlignment="1" applyProtection="1"/>
    <xf numFmtId="4" fontId="14" fillId="0" borderId="12" xfId="0" applyNumberFormat="1" applyFont="1" applyFill="1" applyBorder="1" applyAlignment="1"/>
    <xf numFmtId="165" fontId="14" fillId="0" borderId="12" xfId="0" applyNumberFormat="1" applyFont="1" applyFill="1" applyBorder="1" applyAlignment="1"/>
    <xf numFmtId="49" fontId="13" fillId="5" borderId="12" xfId="0" applyNumberFormat="1" applyFont="1" applyFill="1" applyBorder="1" applyAlignment="1">
      <alignment horizontal="center"/>
    </xf>
    <xf numFmtId="0" fontId="13" fillId="5" borderId="16" xfId="0" applyFont="1" applyFill="1" applyBorder="1" applyAlignment="1">
      <alignment horizontal="right"/>
    </xf>
    <xf numFmtId="4" fontId="14" fillId="0" borderId="22" xfId="0" applyNumberFormat="1" applyFont="1" applyFill="1" applyBorder="1" applyAlignment="1"/>
    <xf numFmtId="165" fontId="22" fillId="0" borderId="22" xfId="0" applyNumberFormat="1" applyFont="1" applyFill="1" applyBorder="1" applyAlignment="1"/>
    <xf numFmtId="49" fontId="13" fillId="5" borderId="10" xfId="0" applyNumberFormat="1" applyFont="1" applyFill="1" applyBorder="1" applyAlignment="1">
      <alignment horizontal="center"/>
    </xf>
    <xf numFmtId="49" fontId="13" fillId="5" borderId="22" xfId="0" applyNumberFormat="1" applyFont="1" applyFill="1" applyBorder="1" applyAlignment="1">
      <alignment horizontal="center"/>
    </xf>
    <xf numFmtId="0" fontId="13" fillId="5" borderId="25" xfId="0" applyFont="1" applyFill="1" applyBorder="1" applyAlignment="1"/>
    <xf numFmtId="4" fontId="19" fillId="5" borderId="22" xfId="0" applyNumberFormat="1" applyFont="1" applyFill="1" applyBorder="1" applyAlignment="1"/>
    <xf numFmtId="0" fontId="14" fillId="5" borderId="22" xfId="0" applyFont="1" applyFill="1" applyBorder="1" applyAlignment="1"/>
    <xf numFmtId="44" fontId="0" fillId="5" borderId="21" xfId="1" applyFont="1" applyFill="1" applyBorder="1" applyAlignment="1" applyProtection="1"/>
    <xf numFmtId="49" fontId="20" fillId="5" borderId="10" xfId="0" applyNumberFormat="1" applyFont="1" applyFill="1" applyBorder="1" applyAlignment="1">
      <alignment horizontal="center"/>
    </xf>
    <xf numFmtId="0" fontId="23" fillId="5" borderId="12" xfId="0" applyFont="1" applyFill="1" applyBorder="1" applyAlignment="1"/>
    <xf numFmtId="4" fontId="14" fillId="0" borderId="24" xfId="0" applyNumberFormat="1" applyFont="1" applyFill="1" applyBorder="1" applyAlignment="1"/>
    <xf numFmtId="165" fontId="14" fillId="0" borderId="24" xfId="0" applyNumberFormat="1" applyFont="1" applyFill="1" applyBorder="1" applyAlignment="1"/>
    <xf numFmtId="49" fontId="20" fillId="5" borderId="24" xfId="0" applyNumberFormat="1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wrapText="1"/>
    </xf>
    <xf numFmtId="4" fontId="19" fillId="5" borderId="24" xfId="0" applyNumberFormat="1" applyFont="1" applyFill="1" applyBorder="1" applyAlignment="1"/>
    <xf numFmtId="44" fontId="0" fillId="5" borderId="24" xfId="1" applyFont="1" applyFill="1" applyBorder="1" applyAlignment="1" applyProtection="1"/>
    <xf numFmtId="49" fontId="19" fillId="5" borderId="12" xfId="0" applyNumberFormat="1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wrapText="1"/>
    </xf>
    <xf numFmtId="2" fontId="23" fillId="5" borderId="12" xfId="0" applyNumberFormat="1" applyFont="1" applyFill="1" applyBorder="1" applyAlignment="1"/>
    <xf numFmtId="0" fontId="24" fillId="5" borderId="12" xfId="0" applyFont="1" applyFill="1" applyBorder="1" applyAlignment="1"/>
    <xf numFmtId="49" fontId="19" fillId="5" borderId="10" xfId="0" applyNumberFormat="1" applyFont="1" applyFill="1" applyBorder="1" applyAlignment="1"/>
    <xf numFmtId="49" fontId="19" fillId="5" borderId="12" xfId="0" applyNumberFormat="1" applyFont="1" applyFill="1" applyBorder="1" applyAlignment="1"/>
    <xf numFmtId="4" fontId="19" fillId="5" borderId="10" xfId="0" applyNumberFormat="1" applyFont="1" applyFill="1" applyBorder="1" applyAlignment="1"/>
    <xf numFmtId="0" fontId="14" fillId="5" borderId="16" xfId="0" applyFont="1" applyFill="1" applyBorder="1" applyAlignment="1"/>
    <xf numFmtId="44" fontId="0" fillId="5" borderId="16" xfId="1" applyFont="1" applyFill="1" applyBorder="1" applyAlignment="1" applyProtection="1"/>
    <xf numFmtId="4" fontId="14" fillId="0" borderId="10" xfId="0" applyNumberFormat="1" applyFont="1" applyFill="1" applyBorder="1" applyAlignment="1"/>
    <xf numFmtId="165" fontId="13" fillId="0" borderId="22" xfId="0" applyNumberFormat="1" applyFont="1" applyFill="1" applyBorder="1" applyAlignment="1"/>
    <xf numFmtId="0" fontId="25" fillId="5" borderId="10" xfId="0" applyFont="1" applyFill="1" applyBorder="1" applyAlignment="1">
      <alignment horizontal="center"/>
    </xf>
    <xf numFmtId="4" fontId="26" fillId="5" borderId="12" xfId="0" applyNumberFormat="1" applyFont="1" applyFill="1" applyBorder="1" applyAlignment="1">
      <alignment horizontal="center" vertical="center"/>
    </xf>
    <xf numFmtId="0" fontId="27" fillId="5" borderId="23" xfId="0" applyFont="1" applyFill="1" applyBorder="1" applyAlignment="1"/>
    <xf numFmtId="0" fontId="26" fillId="5" borderId="12" xfId="0" applyFont="1" applyFill="1" applyBorder="1" applyAlignment="1">
      <alignment horizontal="center" vertical="center"/>
    </xf>
    <xf numFmtId="44" fontId="0" fillId="5" borderId="12" xfId="1" applyFont="1" applyFill="1" applyBorder="1" applyAlignment="1" applyProtection="1">
      <alignment horizontal="center" vertical="center"/>
    </xf>
    <xf numFmtId="4" fontId="26" fillId="3" borderId="12" xfId="0" applyNumberFormat="1" applyFont="1" applyFill="1" applyBorder="1" applyAlignment="1">
      <alignment horizontal="center" vertical="center"/>
    </xf>
    <xf numFmtId="165" fontId="26" fillId="3" borderId="24" xfId="0" applyNumberFormat="1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left" wrapText="1"/>
    </xf>
    <xf numFmtId="44" fontId="26" fillId="0" borderId="12" xfId="1" applyFont="1" applyFill="1" applyBorder="1" applyAlignment="1" applyProtection="1">
      <alignment horizontal="center" vertical="center"/>
    </xf>
    <xf numFmtId="0" fontId="24" fillId="5" borderId="23" xfId="0" applyFont="1" applyFill="1" applyBorder="1" applyAlignment="1">
      <alignment wrapText="1"/>
    </xf>
    <xf numFmtId="0" fontId="19" fillId="0" borderId="10" xfId="0" applyFont="1" applyBorder="1"/>
    <xf numFmtId="0" fontId="19" fillId="0" borderId="12" xfId="0" applyFont="1" applyBorder="1"/>
    <xf numFmtId="0" fontId="13" fillId="0" borderId="28" xfId="0" applyFont="1" applyBorder="1" applyAlignment="1">
      <alignment horizontal="right"/>
    </xf>
    <xf numFmtId="0" fontId="21" fillId="0" borderId="26" xfId="0" applyFont="1" applyFill="1" applyBorder="1" applyAlignment="1">
      <alignment horizontal="left"/>
    </xf>
    <xf numFmtId="0" fontId="29" fillId="0" borderId="26" xfId="0" applyFont="1" applyFill="1" applyBorder="1" applyAlignment="1">
      <alignment horizontal="right"/>
    </xf>
    <xf numFmtId="166" fontId="30" fillId="0" borderId="12" xfId="0" applyNumberFormat="1" applyFont="1" applyFill="1" applyBorder="1" applyAlignment="1">
      <alignment horizontal="right"/>
    </xf>
    <xf numFmtId="49" fontId="0" fillId="0" borderId="29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65" fontId="13" fillId="0" borderId="0" xfId="0" applyNumberFormat="1" applyFont="1" applyBorder="1"/>
    <xf numFmtId="49" fontId="0" fillId="0" borderId="30" xfId="0" applyNumberFormat="1" applyFont="1" applyBorder="1" applyAlignment="1">
      <alignment horizontal="center"/>
    </xf>
    <xf numFmtId="0" fontId="27" fillId="3" borderId="30" xfId="0" applyFont="1" applyFill="1" applyBorder="1"/>
    <xf numFmtId="0" fontId="0" fillId="3" borderId="30" xfId="0" applyFont="1" applyFill="1" applyBorder="1"/>
    <xf numFmtId="166" fontId="27" fillId="3" borderId="30" xfId="0" applyNumberFormat="1" applyFont="1" applyFill="1" applyBorder="1"/>
    <xf numFmtId="0" fontId="31" fillId="0" borderId="0" xfId="0" applyFont="1" applyBorder="1"/>
    <xf numFmtId="0" fontId="32" fillId="0" borderId="0" xfId="0" applyFont="1" applyBorder="1"/>
    <xf numFmtId="0" fontId="2" fillId="0" borderId="0" xfId="0" applyFont="1" applyBorder="1"/>
    <xf numFmtId="0" fontId="17" fillId="0" borderId="31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left"/>
    </xf>
    <xf numFmtId="0" fontId="33" fillId="0" borderId="32" xfId="0" applyFont="1" applyFill="1" applyBorder="1" applyAlignment="1"/>
    <xf numFmtId="0" fontId="17" fillId="0" borderId="7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167" fontId="20" fillId="0" borderId="0" xfId="1" applyNumberFormat="1" applyFont="1" applyFill="1" applyBorder="1" applyAlignment="1" applyProtection="1">
      <alignment horizontal="left"/>
    </xf>
    <xf numFmtId="10" fontId="34" fillId="0" borderId="0" xfId="0" applyNumberFormat="1" applyFont="1" applyFill="1" applyBorder="1" applyAlignment="1"/>
    <xf numFmtId="0" fontId="17" fillId="0" borderId="33" xfId="0" applyFont="1" applyFill="1" applyBorder="1" applyAlignment="1">
      <alignment horizontal="left"/>
    </xf>
    <xf numFmtId="0" fontId="17" fillId="0" borderId="34" xfId="0" applyFont="1" applyFill="1" applyBorder="1" applyAlignment="1">
      <alignment horizontal="left"/>
    </xf>
    <xf numFmtId="0" fontId="33" fillId="0" borderId="34" xfId="0" applyFont="1" applyFill="1" applyBorder="1" applyAlignment="1"/>
    <xf numFmtId="0" fontId="16" fillId="0" borderId="12" xfId="0" applyFont="1" applyBorder="1" applyAlignment="1">
      <alignment horizontal="center"/>
    </xf>
    <xf numFmtId="0" fontId="16" fillId="0" borderId="12" xfId="0" applyFont="1" applyBorder="1"/>
    <xf numFmtId="0" fontId="16" fillId="0" borderId="22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167" fontId="28" fillId="0" borderId="10" xfId="1" applyNumberFormat="1" applyFont="1" applyFill="1" applyBorder="1" applyAlignment="1" applyProtection="1">
      <alignment horizontal="right" vertical="top"/>
      <protection locked="0"/>
    </xf>
    <xf numFmtId="167" fontId="28" fillId="0" borderId="22" xfId="1" applyNumberFormat="1" applyFont="1" applyFill="1" applyBorder="1" applyAlignment="1" applyProtection="1">
      <alignment horizontal="center" vertical="top"/>
      <protection locked="0"/>
    </xf>
    <xf numFmtId="9" fontId="16" fillId="0" borderId="0" xfId="2" applyFont="1" applyFill="1" applyBorder="1" applyAlignment="1" applyProtection="1">
      <alignment horizontal="center"/>
    </xf>
    <xf numFmtId="167" fontId="16" fillId="0" borderId="10" xfId="1" applyNumberFormat="1" applyFont="1" applyFill="1" applyBorder="1" applyAlignment="1" applyProtection="1">
      <alignment horizontal="right"/>
    </xf>
    <xf numFmtId="167" fontId="28" fillId="0" borderId="35" xfId="1" applyNumberFormat="1" applyFont="1" applyFill="1" applyBorder="1" applyAlignment="1" applyProtection="1">
      <alignment horizontal="center" vertical="top"/>
      <protection locked="0"/>
    </xf>
    <xf numFmtId="168" fontId="16" fillId="0" borderId="12" xfId="0" applyNumberFormat="1" applyFont="1" applyBorder="1" applyAlignment="1">
      <alignment horizontal="center"/>
    </xf>
    <xf numFmtId="0" fontId="35" fillId="3" borderId="28" xfId="0" applyFont="1" applyFill="1" applyBorder="1" applyAlignment="1">
      <alignment horizontal="left"/>
    </xf>
    <xf numFmtId="0" fontId="35" fillId="0" borderId="28" xfId="0" applyFont="1" applyFill="1" applyBorder="1" applyAlignment="1">
      <alignment horizontal="left"/>
    </xf>
    <xf numFmtId="0" fontId="15" fillId="0" borderId="36" xfId="0" applyFont="1" applyBorder="1"/>
    <xf numFmtId="0" fontId="15" fillId="0" borderId="37" xfId="0" applyFont="1" applyBorder="1"/>
    <xf numFmtId="4" fontId="15" fillId="0" borderId="38" xfId="0" applyNumberFormat="1" applyFont="1" applyBorder="1" applyAlignment="1">
      <alignment horizontal="center"/>
    </xf>
    <xf numFmtId="4" fontId="15" fillId="0" borderId="39" xfId="0" applyNumberFormat="1" applyFont="1" applyBorder="1" applyAlignment="1">
      <alignment horizontal="right"/>
    </xf>
    <xf numFmtId="4" fontId="15" fillId="0" borderId="24" xfId="0" applyNumberFormat="1" applyFont="1" applyBorder="1" applyAlignment="1">
      <alignment horizontal="right"/>
    </xf>
    <xf numFmtId="4" fontId="15" fillId="0" borderId="39" xfId="0" applyNumberFormat="1" applyFont="1" applyBorder="1" applyAlignment="1">
      <alignment horizontal="center"/>
    </xf>
    <xf numFmtId="0" fontId="8" fillId="0" borderId="0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left"/>
    </xf>
    <xf numFmtId="0" fontId="3" fillId="2" borderId="18" xfId="3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left"/>
    </xf>
  </cellXfs>
  <cellStyles count="4">
    <cellStyle name="Moeda" xfId="1" builtinId="4"/>
    <cellStyle name="Normal" xfId="0" builtinId="0"/>
    <cellStyle name="Normal 2" xfId="3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25</xdr:row>
      <xdr:rowOff>85725</xdr:rowOff>
    </xdr:from>
    <xdr:to>
      <xdr:col>3</xdr:col>
      <xdr:colOff>866775</xdr:colOff>
      <xdr:row>27</xdr:row>
      <xdr:rowOff>209550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972050"/>
          <a:ext cx="3762375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57150</xdr:colOff>
          <xdr:row>4</xdr:row>
          <xdr:rowOff>95250</xdr:rowOff>
        </xdr:to>
        <xdr:sp macro="" textlink="">
          <xdr:nvSpPr>
            <xdr:cNvPr id="2049" name="Picture 2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mada_10_18_pml_arquimedes_orc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"/>
      <sheetName val="cronog"/>
      <sheetName val="Plan2"/>
    </sheetNames>
    <sheetDataSet>
      <sheetData sheetId="0">
        <row r="16">
          <cell r="H16">
            <v>1189.3800000000001</v>
          </cell>
        </row>
        <row r="21">
          <cell r="H21">
            <v>67086.09</v>
          </cell>
        </row>
        <row r="30">
          <cell r="H30">
            <v>47760.418799999999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data:abril/2018" TargetMode="External"/><Relationship Id="rId5" Type="http://schemas.openxmlformats.org/officeDocument/2006/relationships/image" Target="../media/image2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5" workbookViewId="0">
      <selection sqref="A1:D35"/>
    </sheetView>
  </sheetViews>
  <sheetFormatPr defaultRowHeight="15" x14ac:dyDescent="0.25"/>
  <cols>
    <col min="2" max="2" width="33" customWidth="1"/>
  </cols>
  <sheetData>
    <row r="1" spans="1:4" ht="15.75" thickBot="1" x14ac:dyDescent="0.3">
      <c r="A1" s="155" t="s">
        <v>0</v>
      </c>
      <c r="B1" s="155"/>
      <c r="C1" s="155"/>
      <c r="D1" s="155"/>
    </row>
    <row r="2" spans="1:4" ht="15.75" thickBot="1" x14ac:dyDescent="0.3">
      <c r="A2" s="155"/>
      <c r="B2" s="155"/>
      <c r="C2" s="155"/>
      <c r="D2" s="155"/>
    </row>
    <row r="3" spans="1:4" x14ac:dyDescent="0.25">
      <c r="A3" s="155"/>
      <c r="B3" s="155"/>
      <c r="C3" s="155"/>
      <c r="D3" s="155"/>
    </row>
    <row r="4" spans="1:4" x14ac:dyDescent="0.25">
      <c r="A4" s="156" t="s">
        <v>1</v>
      </c>
      <c r="B4" s="156"/>
      <c r="C4" s="156"/>
      <c r="D4" s="156"/>
    </row>
    <row r="5" spans="1:4" ht="17.25" thickBot="1" x14ac:dyDescent="0.35">
      <c r="A5" s="1"/>
      <c r="B5" s="2"/>
      <c r="C5" s="3"/>
      <c r="D5" s="4"/>
    </row>
    <row r="6" spans="1:4" ht="17.25" thickTop="1" x14ac:dyDescent="0.3">
      <c r="A6" s="5"/>
      <c r="B6" s="6"/>
      <c r="C6" s="6"/>
      <c r="D6" s="7"/>
    </row>
    <row r="7" spans="1:4" x14ac:dyDescent="0.25">
      <c r="A7" s="8" t="s">
        <v>2</v>
      </c>
      <c r="B7" s="157" t="s">
        <v>3</v>
      </c>
      <c r="C7" s="157"/>
      <c r="D7" s="9">
        <f>SUM(D8:D11)</f>
        <v>7.1599999999999997E-2</v>
      </c>
    </row>
    <row r="8" spans="1:4" ht="16.5" x14ac:dyDescent="0.3">
      <c r="A8" s="10" t="s">
        <v>4</v>
      </c>
      <c r="B8" s="11" t="s">
        <v>5</v>
      </c>
      <c r="C8" s="12"/>
      <c r="D8" s="13">
        <v>3.5000000000000003E-2</v>
      </c>
    </row>
    <row r="9" spans="1:4" ht="16.5" x14ac:dyDescent="0.3">
      <c r="A9" s="10" t="s">
        <v>6</v>
      </c>
      <c r="B9" s="11" t="s">
        <v>7</v>
      </c>
      <c r="C9" s="12"/>
      <c r="D9" s="13">
        <v>0.01</v>
      </c>
    </row>
    <row r="10" spans="1:4" ht="16.5" x14ac:dyDescent="0.3">
      <c r="A10" s="10" t="s">
        <v>8</v>
      </c>
      <c r="B10" s="11" t="s">
        <v>9</v>
      </c>
      <c r="C10" s="12"/>
      <c r="D10" s="13">
        <v>1.2699999999999999E-2</v>
      </c>
    </row>
    <row r="11" spans="1:4" ht="16.5" x14ac:dyDescent="0.3">
      <c r="A11" s="10" t="s">
        <v>10</v>
      </c>
      <c r="B11" s="11" t="s">
        <v>11</v>
      </c>
      <c r="C11" s="12"/>
      <c r="D11" s="13">
        <v>1.3899999999999999E-2</v>
      </c>
    </row>
    <row r="12" spans="1:4" ht="16.5" x14ac:dyDescent="0.3">
      <c r="A12" s="14"/>
      <c r="B12" s="6"/>
      <c r="C12" s="6"/>
      <c r="D12" s="15"/>
    </row>
    <row r="13" spans="1:4" x14ac:dyDescent="0.25">
      <c r="A13" s="8" t="s">
        <v>12</v>
      </c>
      <c r="B13" s="157" t="s">
        <v>13</v>
      </c>
      <c r="C13" s="157"/>
      <c r="D13" s="9">
        <f>SUM(D14:D17)</f>
        <v>8.6499999999999994E-2</v>
      </c>
    </row>
    <row r="14" spans="1:4" ht="16.5" x14ac:dyDescent="0.3">
      <c r="A14" s="10" t="s">
        <v>14</v>
      </c>
      <c r="B14" s="11" t="s">
        <v>15</v>
      </c>
      <c r="C14" s="16"/>
      <c r="D14" s="17">
        <v>6.4999999999999997E-3</v>
      </c>
    </row>
    <row r="15" spans="1:4" ht="16.5" x14ac:dyDescent="0.3">
      <c r="A15" s="10" t="s">
        <v>16</v>
      </c>
      <c r="B15" s="11" t="s">
        <v>17</v>
      </c>
      <c r="C15" s="12"/>
      <c r="D15" s="13">
        <v>0.03</v>
      </c>
    </row>
    <row r="16" spans="1:4" ht="16.5" x14ac:dyDescent="0.3">
      <c r="A16" s="10" t="s">
        <v>18</v>
      </c>
      <c r="B16" s="18" t="s">
        <v>19</v>
      </c>
      <c r="C16" s="12"/>
      <c r="D16" s="19">
        <v>0.05</v>
      </c>
    </row>
    <row r="17" spans="1:4" ht="16.5" x14ac:dyDescent="0.3">
      <c r="A17" s="20" t="s">
        <v>20</v>
      </c>
      <c r="B17" s="21" t="s">
        <v>21</v>
      </c>
      <c r="C17" s="22"/>
      <c r="D17" s="23"/>
    </row>
    <row r="18" spans="1:4" ht="16.5" x14ac:dyDescent="0.3">
      <c r="A18" s="14"/>
      <c r="B18" s="6"/>
      <c r="C18" s="6"/>
      <c r="D18" s="7"/>
    </row>
    <row r="19" spans="1:4" x14ac:dyDescent="0.25">
      <c r="A19" s="8" t="s">
        <v>22</v>
      </c>
      <c r="B19" s="157" t="s">
        <v>23</v>
      </c>
      <c r="C19" s="157"/>
      <c r="D19" s="9">
        <f>D20</f>
        <v>5.2699999999999997E-2</v>
      </c>
    </row>
    <row r="20" spans="1:4" ht="16.5" x14ac:dyDescent="0.3">
      <c r="A20" s="10" t="s">
        <v>24</v>
      </c>
      <c r="B20" s="11" t="s">
        <v>25</v>
      </c>
      <c r="C20" s="16"/>
      <c r="D20" s="17">
        <v>5.2699999999999997E-2</v>
      </c>
    </row>
    <row r="21" spans="1:4" ht="17.25" thickBot="1" x14ac:dyDescent="0.35">
      <c r="A21" s="14"/>
      <c r="B21" s="6"/>
      <c r="C21" s="6"/>
      <c r="D21" s="7"/>
    </row>
    <row r="22" spans="1:4" ht="15.75" thickBot="1" x14ac:dyDescent="0.3">
      <c r="A22" s="24" t="s">
        <v>26</v>
      </c>
      <c r="B22" s="158" t="s">
        <v>27</v>
      </c>
      <c r="C22" s="158"/>
      <c r="D22" s="25">
        <f>(((1+D8+D9+D10)*(1+D11)*(1+D20))/(1-D13))-1</f>
        <v>0.23581567266666648</v>
      </c>
    </row>
    <row r="23" spans="1:4" ht="16.5" x14ac:dyDescent="0.3">
      <c r="A23" s="6"/>
      <c r="B23" s="6"/>
      <c r="C23" s="6"/>
      <c r="D23" s="6"/>
    </row>
    <row r="24" spans="1:4" x14ac:dyDescent="0.25">
      <c r="A24" s="154" t="s">
        <v>28</v>
      </c>
      <c r="B24" s="154"/>
      <c r="C24" s="154"/>
      <c r="D24" s="154"/>
    </row>
    <row r="25" spans="1:4" x14ac:dyDescent="0.25">
      <c r="A25" s="154"/>
      <c r="B25" s="154"/>
      <c r="C25" s="154"/>
      <c r="D25" s="154"/>
    </row>
    <row r="26" spans="1:4" ht="16.5" x14ac:dyDescent="0.3">
      <c r="A26" s="6"/>
      <c r="B26" s="6"/>
      <c r="C26" s="6"/>
      <c r="D26" s="6"/>
    </row>
    <row r="27" spans="1:4" ht="16.5" x14ac:dyDescent="0.3">
      <c r="A27" s="6"/>
      <c r="B27" s="26"/>
      <c r="C27" s="6"/>
      <c r="D27" s="6"/>
    </row>
    <row r="28" spans="1:4" ht="16.5" x14ac:dyDescent="0.3">
      <c r="A28" s="6"/>
      <c r="B28" s="6"/>
      <c r="C28" s="6"/>
      <c r="D28" s="6"/>
    </row>
    <row r="29" spans="1:4" ht="16.5" x14ac:dyDescent="0.3">
      <c r="A29" s="27" t="s">
        <v>29</v>
      </c>
      <c r="B29" s="28"/>
      <c r="C29" s="28"/>
      <c r="D29" s="6"/>
    </row>
    <row r="30" spans="1:4" ht="16.5" x14ac:dyDescent="0.3">
      <c r="A30" s="29" t="s">
        <v>30</v>
      </c>
      <c r="B30" s="28"/>
      <c r="C30" s="28"/>
      <c r="D30" s="6"/>
    </row>
    <row r="31" spans="1:4" ht="16.5" x14ac:dyDescent="0.3">
      <c r="A31" s="29" t="s">
        <v>31</v>
      </c>
      <c r="B31" s="28"/>
      <c r="C31" s="28"/>
      <c r="D31" s="6"/>
    </row>
    <row r="32" spans="1:4" ht="16.5" x14ac:dyDescent="0.3">
      <c r="A32" s="29" t="s">
        <v>32</v>
      </c>
      <c r="B32" s="28"/>
      <c r="C32" s="28"/>
      <c r="D32" s="6"/>
    </row>
    <row r="33" spans="1:4" ht="16.5" x14ac:dyDescent="0.3">
      <c r="A33" s="29" t="s">
        <v>33</v>
      </c>
      <c r="B33" s="28"/>
      <c r="C33" s="28"/>
      <c r="D33" s="6"/>
    </row>
    <row r="34" spans="1:4" ht="15.75" x14ac:dyDescent="0.25">
      <c r="A34" s="29" t="s">
        <v>34</v>
      </c>
      <c r="B34" s="28"/>
      <c r="C34" s="28"/>
      <c r="D34" s="30"/>
    </row>
    <row r="35" spans="1:4" ht="15.75" x14ac:dyDescent="0.25">
      <c r="A35" s="29" t="s">
        <v>35</v>
      </c>
      <c r="B35" s="31"/>
      <c r="C35" s="31"/>
      <c r="D35" s="26"/>
    </row>
  </sheetData>
  <mergeCells count="7">
    <mergeCell ref="A24:D25"/>
    <mergeCell ref="A1:D3"/>
    <mergeCell ref="A4:D4"/>
    <mergeCell ref="B7:C7"/>
    <mergeCell ref="B13:C13"/>
    <mergeCell ref="B19:C19"/>
    <mergeCell ref="B22:C2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opLeftCell="A40" workbookViewId="0">
      <selection activeCell="K7" sqref="K7"/>
    </sheetView>
  </sheetViews>
  <sheetFormatPr defaultRowHeight="15" x14ac:dyDescent="0.25"/>
  <cols>
    <col min="3" max="3" width="60.28515625" customWidth="1"/>
    <col min="6" max="6" width="12" customWidth="1"/>
    <col min="8" max="8" width="17.5703125" customWidth="1"/>
  </cols>
  <sheetData>
    <row r="1" spans="1:8" x14ac:dyDescent="0.25">
      <c r="A1" s="159" t="s">
        <v>36</v>
      </c>
      <c r="B1" s="159"/>
      <c r="C1" s="159"/>
      <c r="D1" s="159"/>
      <c r="E1" s="159"/>
      <c r="F1" s="159"/>
      <c r="G1" s="159"/>
      <c r="H1" s="159"/>
    </row>
    <row r="2" spans="1:8" x14ac:dyDescent="0.25">
      <c r="A2" s="159"/>
      <c r="B2" s="159"/>
      <c r="C2" s="159"/>
      <c r="D2" s="159"/>
      <c r="E2" s="159"/>
      <c r="F2" s="159"/>
      <c r="G2" s="159"/>
      <c r="H2" s="159"/>
    </row>
    <row r="3" spans="1:8" x14ac:dyDescent="0.25">
      <c r="A3" s="160" t="s">
        <v>37</v>
      </c>
      <c r="B3" s="160"/>
      <c r="C3" s="160"/>
      <c r="D3" s="160"/>
      <c r="E3" s="160"/>
      <c r="F3" s="160"/>
      <c r="G3" s="160"/>
      <c r="H3" s="160"/>
    </row>
    <row r="4" spans="1:8" x14ac:dyDescent="0.25">
      <c r="A4" s="161" t="s">
        <v>38</v>
      </c>
      <c r="B4" s="161"/>
      <c r="C4" s="161"/>
      <c r="D4" s="161"/>
      <c r="E4" s="161"/>
      <c r="F4" s="161"/>
      <c r="G4" s="161"/>
      <c r="H4" s="161"/>
    </row>
    <row r="5" spans="1:8" x14ac:dyDescent="0.25">
      <c r="A5" s="32"/>
      <c r="B5" s="32"/>
      <c r="C5" s="161"/>
      <c r="D5" s="161"/>
      <c r="E5" s="161"/>
      <c r="F5" s="161"/>
      <c r="G5" s="161"/>
      <c r="H5" s="161"/>
    </row>
    <row r="6" spans="1:8" ht="15.75" thickBot="1" x14ac:dyDescent="0.3">
      <c r="A6" s="33"/>
      <c r="B6" s="33"/>
      <c r="C6" s="33"/>
      <c r="D6" s="33"/>
      <c r="E6" s="33"/>
      <c r="F6" s="33"/>
      <c r="G6" s="33"/>
      <c r="H6" s="33"/>
    </row>
    <row r="7" spans="1:8" ht="15.75" thickBot="1" x14ac:dyDescent="0.3">
      <c r="A7" s="162" t="s">
        <v>39</v>
      </c>
      <c r="B7" s="162"/>
      <c r="C7" s="162"/>
      <c r="D7" s="162"/>
      <c r="E7" s="162"/>
      <c r="F7" s="162"/>
      <c r="G7" s="162"/>
      <c r="H7" s="162"/>
    </row>
    <row r="8" spans="1:8" x14ac:dyDescent="0.25">
      <c r="A8" s="34" t="s">
        <v>40</v>
      </c>
      <c r="B8" s="34"/>
      <c r="C8" s="35"/>
      <c r="D8" s="36"/>
      <c r="E8" s="33"/>
      <c r="F8" s="37"/>
      <c r="G8" s="33"/>
      <c r="H8" s="33"/>
    </row>
    <row r="9" spans="1:8" x14ac:dyDescent="0.25">
      <c r="A9" s="35" t="s">
        <v>41</v>
      </c>
      <c r="B9" s="35"/>
      <c r="C9" s="33"/>
      <c r="D9" s="36"/>
      <c r="E9" s="33"/>
      <c r="F9" s="37"/>
      <c r="G9" s="38" t="s">
        <v>42</v>
      </c>
      <c r="H9" s="39">
        <v>0.23579999999999998</v>
      </c>
    </row>
    <row r="10" spans="1:8" x14ac:dyDescent="0.25">
      <c r="A10" s="40" t="s">
        <v>43</v>
      </c>
      <c r="B10" s="40"/>
      <c r="C10" s="33"/>
      <c r="D10" s="36"/>
      <c r="E10" s="33"/>
      <c r="F10" s="33"/>
      <c r="G10" s="33" t="s">
        <v>44</v>
      </c>
      <c r="H10" s="41" t="s">
        <v>45</v>
      </c>
    </row>
    <row r="11" spans="1:8" x14ac:dyDescent="0.25">
      <c r="A11" s="42" t="s">
        <v>46</v>
      </c>
      <c r="B11" s="43" t="s">
        <v>47</v>
      </c>
      <c r="C11" s="44" t="s">
        <v>48</v>
      </c>
      <c r="D11" s="45" t="s">
        <v>49</v>
      </c>
      <c r="E11" s="46" t="s">
        <v>50</v>
      </c>
      <c r="F11" s="46" t="s">
        <v>51</v>
      </c>
      <c r="G11" s="46" t="s">
        <v>52</v>
      </c>
      <c r="H11" s="46" t="s">
        <v>53</v>
      </c>
    </row>
    <row r="12" spans="1:8" x14ac:dyDescent="0.25">
      <c r="A12" s="47"/>
      <c r="B12" s="48"/>
      <c r="C12" s="44"/>
      <c r="D12" s="45"/>
      <c r="E12" s="46"/>
      <c r="F12" s="46" t="s">
        <v>54</v>
      </c>
      <c r="G12" s="46" t="s">
        <v>54</v>
      </c>
      <c r="H12" s="46" t="s">
        <v>55</v>
      </c>
    </row>
    <row r="13" spans="1:8" x14ac:dyDescent="0.25">
      <c r="A13" s="49"/>
      <c r="B13" s="50"/>
      <c r="C13" s="51"/>
      <c r="D13" s="52"/>
      <c r="E13" s="49"/>
      <c r="F13" s="49"/>
      <c r="G13" s="49"/>
      <c r="H13" s="49"/>
    </row>
    <row r="14" spans="1:8" x14ac:dyDescent="0.25">
      <c r="A14" s="53" t="s">
        <v>56</v>
      </c>
      <c r="B14" s="53" t="s">
        <v>57</v>
      </c>
      <c r="C14" s="54" t="s">
        <v>58</v>
      </c>
      <c r="D14" s="55"/>
      <c r="E14" s="56"/>
      <c r="F14" s="56"/>
      <c r="G14" s="57"/>
      <c r="H14" s="58"/>
    </row>
    <row r="15" spans="1:8" x14ac:dyDescent="0.25">
      <c r="A15" s="59" t="s">
        <v>4</v>
      </c>
      <c r="B15" s="59" t="s">
        <v>59</v>
      </c>
      <c r="C15" s="60" t="s">
        <v>60</v>
      </c>
      <c r="D15" s="61">
        <v>3</v>
      </c>
      <c r="E15" s="62" t="s">
        <v>61</v>
      </c>
      <c r="F15" s="63">
        <v>320.81</v>
      </c>
      <c r="G15" s="64">
        <f>ROUND(F15*1.2358,2)</f>
        <v>396.46</v>
      </c>
      <c r="H15" s="65">
        <f>ROUND(D15*G15,2)</f>
        <v>1189.3800000000001</v>
      </c>
    </row>
    <row r="16" spans="1:8" x14ac:dyDescent="0.25">
      <c r="A16" s="66"/>
      <c r="B16" s="66"/>
      <c r="C16" s="67" t="s">
        <v>62</v>
      </c>
      <c r="D16" s="61"/>
      <c r="E16" s="62"/>
      <c r="F16" s="63"/>
      <c r="G16" s="68"/>
      <c r="H16" s="69">
        <f>SUM(H15)</f>
        <v>1189.3800000000001</v>
      </c>
    </row>
    <row r="17" spans="1:8" x14ac:dyDescent="0.25">
      <c r="A17" s="70" t="s">
        <v>63</v>
      </c>
      <c r="B17" s="71"/>
      <c r="C17" s="72" t="s">
        <v>64</v>
      </c>
      <c r="D17" s="73"/>
      <c r="E17" s="74"/>
      <c r="F17" s="75"/>
      <c r="G17" s="58"/>
      <c r="H17" s="58"/>
    </row>
    <row r="18" spans="1:8" x14ac:dyDescent="0.25">
      <c r="A18" s="76" t="s">
        <v>14</v>
      </c>
      <c r="B18" s="59" t="s">
        <v>65</v>
      </c>
      <c r="C18" s="77" t="s">
        <v>66</v>
      </c>
      <c r="D18" s="61">
        <v>212.18</v>
      </c>
      <c r="E18" s="62" t="s">
        <v>61</v>
      </c>
      <c r="F18" s="63">
        <v>156.93</v>
      </c>
      <c r="G18" s="78">
        <f t="shared" ref="G18:G20" si="0">ROUND(F18*1.2358,2)</f>
        <v>193.93</v>
      </c>
      <c r="H18" s="79">
        <f t="shared" ref="H18:H19" si="1">ROUND(D18*G18,2)</f>
        <v>41148.07</v>
      </c>
    </row>
    <row r="19" spans="1:8" ht="24.75" x14ac:dyDescent="0.25">
      <c r="A19" s="76" t="s">
        <v>16</v>
      </c>
      <c r="B19" s="80" t="s">
        <v>67</v>
      </c>
      <c r="C19" s="81" t="s">
        <v>68</v>
      </c>
      <c r="D19" s="82">
        <v>424.36</v>
      </c>
      <c r="E19" s="62" t="s">
        <v>61</v>
      </c>
      <c r="F19" s="83">
        <v>48.15</v>
      </c>
      <c r="G19" s="78">
        <f t="shared" si="0"/>
        <v>59.5</v>
      </c>
      <c r="H19" s="79">
        <f t="shared" si="1"/>
        <v>25249.42</v>
      </c>
    </row>
    <row r="20" spans="1:8" ht="24.75" x14ac:dyDescent="0.25">
      <c r="A20" s="76" t="s">
        <v>18</v>
      </c>
      <c r="B20" s="84" t="s">
        <v>69</v>
      </c>
      <c r="C20" s="85" t="s">
        <v>70</v>
      </c>
      <c r="D20" s="86">
        <v>20</v>
      </c>
      <c r="E20" s="87" t="s">
        <v>71</v>
      </c>
      <c r="F20" s="63">
        <v>27.86</v>
      </c>
      <c r="G20" s="78">
        <f t="shared" si="0"/>
        <v>34.43</v>
      </c>
      <c r="H20" s="65">
        <f>D20*G20</f>
        <v>688.6</v>
      </c>
    </row>
    <row r="21" spans="1:8" x14ac:dyDescent="0.25">
      <c r="A21" s="88"/>
      <c r="B21" s="89"/>
      <c r="C21" s="67" t="s">
        <v>72</v>
      </c>
      <c r="D21" s="90" t="s">
        <v>73</v>
      </c>
      <c r="E21" s="91"/>
      <c r="F21" s="92"/>
      <c r="G21" s="93" t="s">
        <v>73</v>
      </c>
      <c r="H21" s="94">
        <f>SUM(H18:H20)</f>
        <v>67086.09</v>
      </c>
    </row>
    <row r="22" spans="1:8" x14ac:dyDescent="0.25">
      <c r="A22" s="95">
        <v>3</v>
      </c>
      <c r="B22" s="96"/>
      <c r="C22" s="97" t="s">
        <v>74</v>
      </c>
      <c r="D22" s="96"/>
      <c r="E22" s="98"/>
      <c r="F22" s="99"/>
      <c r="G22" s="100"/>
      <c r="H22" s="101"/>
    </row>
    <row r="23" spans="1:8" x14ac:dyDescent="0.25">
      <c r="A23" s="102" t="s">
        <v>24</v>
      </c>
      <c r="B23" s="103">
        <v>72947</v>
      </c>
      <c r="C23" s="104" t="s">
        <v>75</v>
      </c>
      <c r="D23" s="96">
        <v>6</v>
      </c>
      <c r="E23" s="98" t="s">
        <v>71</v>
      </c>
      <c r="F23" s="99">
        <v>191.04</v>
      </c>
      <c r="G23" s="64">
        <f t="shared" ref="G23:G29" si="2">ROUND(F23*1.2358,2)</f>
        <v>236.09</v>
      </c>
      <c r="H23" s="105">
        <f t="shared" ref="H23:H29" si="3">D23*G23</f>
        <v>1416.54</v>
      </c>
    </row>
    <row r="24" spans="1:8" ht="24.75" x14ac:dyDescent="0.25">
      <c r="A24" s="102" t="s">
        <v>76</v>
      </c>
      <c r="B24" s="103" t="s">
        <v>77</v>
      </c>
      <c r="C24" s="104" t="s">
        <v>78</v>
      </c>
      <c r="D24" s="96">
        <v>0.2</v>
      </c>
      <c r="E24" s="62" t="s">
        <v>79</v>
      </c>
      <c r="F24" s="99">
        <v>1962.75</v>
      </c>
      <c r="G24" s="64">
        <f t="shared" si="2"/>
        <v>2425.5700000000002</v>
      </c>
      <c r="H24" s="105">
        <f t="shared" si="3"/>
        <v>485.11400000000003</v>
      </c>
    </row>
    <row r="25" spans="1:8" ht="22.5" x14ac:dyDescent="0.25">
      <c r="A25" s="102" t="s">
        <v>80</v>
      </c>
      <c r="B25" s="103" t="s">
        <v>77</v>
      </c>
      <c r="C25" s="104" t="s">
        <v>81</v>
      </c>
      <c r="D25" s="96">
        <v>1.1000000000000001</v>
      </c>
      <c r="E25" s="62" t="s">
        <v>79</v>
      </c>
      <c r="F25" s="99">
        <v>1962.75</v>
      </c>
      <c r="G25" s="64">
        <f t="shared" si="2"/>
        <v>2425.5700000000002</v>
      </c>
      <c r="H25" s="105">
        <f t="shared" si="3"/>
        <v>2668.1270000000004</v>
      </c>
    </row>
    <row r="26" spans="1:8" ht="22.5" x14ac:dyDescent="0.25">
      <c r="A26" s="102" t="s">
        <v>82</v>
      </c>
      <c r="B26" s="103" t="s">
        <v>83</v>
      </c>
      <c r="C26" s="104" t="s">
        <v>84</v>
      </c>
      <c r="D26" s="96">
        <v>4.8499999999999996</v>
      </c>
      <c r="E26" s="62" t="s">
        <v>61</v>
      </c>
      <c r="F26" s="99">
        <v>19.940000000000001</v>
      </c>
      <c r="G26" s="64">
        <f t="shared" si="2"/>
        <v>24.64</v>
      </c>
      <c r="H26" s="105">
        <f t="shared" si="3"/>
        <v>119.50399999999999</v>
      </c>
    </row>
    <row r="27" spans="1:8" ht="33.75" x14ac:dyDescent="0.25">
      <c r="A27" s="102" t="s">
        <v>85</v>
      </c>
      <c r="B27" s="103" t="s">
        <v>86</v>
      </c>
      <c r="C27" s="104" t="s">
        <v>87</v>
      </c>
      <c r="D27" s="96">
        <v>140</v>
      </c>
      <c r="E27" s="98" t="s">
        <v>88</v>
      </c>
      <c r="F27" s="99">
        <v>218.39</v>
      </c>
      <c r="G27" s="64">
        <f t="shared" si="2"/>
        <v>269.89</v>
      </c>
      <c r="H27" s="105">
        <f t="shared" si="3"/>
        <v>37784.6</v>
      </c>
    </row>
    <row r="28" spans="1:8" x14ac:dyDescent="0.25">
      <c r="A28" s="102" t="s">
        <v>89</v>
      </c>
      <c r="B28" s="103">
        <v>42891</v>
      </c>
      <c r="C28" s="106" t="s">
        <v>90</v>
      </c>
      <c r="D28" s="96">
        <v>1</v>
      </c>
      <c r="E28" s="98" t="s">
        <v>88</v>
      </c>
      <c r="F28" s="99">
        <v>878.26</v>
      </c>
      <c r="G28" s="64">
        <f t="shared" si="2"/>
        <v>1085.3499999999999</v>
      </c>
      <c r="H28" s="105">
        <f t="shared" si="3"/>
        <v>1085.3499999999999</v>
      </c>
    </row>
    <row r="29" spans="1:8" x14ac:dyDescent="0.25">
      <c r="A29" s="102" t="s">
        <v>91</v>
      </c>
      <c r="B29" s="103">
        <v>9537</v>
      </c>
      <c r="C29" s="106" t="s">
        <v>92</v>
      </c>
      <c r="D29" s="96">
        <v>1414.54</v>
      </c>
      <c r="E29" s="62" t="s">
        <v>61</v>
      </c>
      <c r="F29" s="99">
        <v>2.4</v>
      </c>
      <c r="G29" s="64">
        <f t="shared" si="2"/>
        <v>2.97</v>
      </c>
      <c r="H29" s="105">
        <f t="shared" si="3"/>
        <v>4201.1837999999998</v>
      </c>
    </row>
    <row r="30" spans="1:8" x14ac:dyDescent="0.25">
      <c r="A30" s="107"/>
      <c r="B30" s="108"/>
      <c r="C30" s="109" t="s">
        <v>93</v>
      </c>
      <c r="D30" s="110" t="s">
        <v>94</v>
      </c>
      <c r="E30" s="111"/>
      <c r="F30" s="111"/>
      <c r="G30" s="111"/>
      <c r="H30" s="112">
        <f>SUM(H23:H29)</f>
        <v>47760.418799999999</v>
      </c>
    </row>
    <row r="31" spans="1:8" x14ac:dyDescent="0.25">
      <c r="A31" s="113"/>
      <c r="B31" s="114"/>
      <c r="C31" s="115"/>
      <c r="D31" s="36"/>
      <c r="E31" s="33"/>
      <c r="F31" s="33"/>
      <c r="G31" s="36"/>
      <c r="H31" s="116"/>
    </row>
    <row r="32" spans="1:8" x14ac:dyDescent="0.25">
      <c r="A32" s="117"/>
      <c r="B32" s="117"/>
      <c r="C32" s="118" t="s">
        <v>95</v>
      </c>
      <c r="D32" s="119"/>
      <c r="E32" s="119"/>
      <c r="F32" s="119"/>
      <c r="G32" s="119"/>
      <c r="H32" s="120">
        <f>H33/1.2358</f>
        <v>93895.36235636835</v>
      </c>
    </row>
    <row r="33" spans="1:8" x14ac:dyDescent="0.25">
      <c r="A33" s="119"/>
      <c r="B33" s="119"/>
      <c r="C33" s="118" t="s">
        <v>96</v>
      </c>
      <c r="D33" s="119"/>
      <c r="E33" s="119"/>
      <c r="F33" s="119"/>
      <c r="G33" s="119"/>
      <c r="H33" s="120">
        <f>H16+H21+H30</f>
        <v>116035.8888</v>
      </c>
    </row>
  </sheetData>
  <mergeCells count="5">
    <mergeCell ref="A1:H2"/>
    <mergeCell ref="A3:H3"/>
    <mergeCell ref="A4:H4"/>
    <mergeCell ref="C5:H5"/>
    <mergeCell ref="A7:H7"/>
  </mergeCells>
  <hyperlinks>
    <hyperlink ref="A10" r:id="rId1"/>
  </hyperlinks>
  <pageMargins left="0.511811024" right="0.511811024" top="0.78740157499999996" bottom="0.78740157499999996" header="0.31496062000000002" footer="0.31496062000000002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57150</xdr:colOff>
                <xdr:row>4</xdr:row>
                <xdr:rowOff>95250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13" sqref="K13"/>
    </sheetView>
  </sheetViews>
  <sheetFormatPr defaultRowHeight="15" x14ac:dyDescent="0.25"/>
  <cols>
    <col min="1" max="10" width="11" customWidth="1"/>
  </cols>
  <sheetData>
    <row r="1" spans="1:10" ht="15.75" thickBot="1" x14ac:dyDescent="0.3">
      <c r="A1" s="121"/>
      <c r="B1" s="121"/>
      <c r="C1" s="121"/>
      <c r="D1" s="122"/>
      <c r="E1" s="121"/>
      <c r="F1" s="121"/>
      <c r="G1" s="121"/>
      <c r="H1" s="123"/>
      <c r="I1" s="123"/>
      <c r="J1" s="121"/>
    </row>
    <row r="2" spans="1:10" ht="15.75" x14ac:dyDescent="0.25">
      <c r="A2" s="124" t="s">
        <v>97</v>
      </c>
      <c r="B2" s="125"/>
      <c r="C2" s="125"/>
      <c r="D2" s="125"/>
      <c r="E2" s="125"/>
      <c r="F2" s="125"/>
      <c r="G2" s="125"/>
      <c r="H2" s="125"/>
      <c r="I2" s="126"/>
      <c r="J2" s="126"/>
    </row>
    <row r="3" spans="1:10" ht="15.75" x14ac:dyDescent="0.25">
      <c r="A3" s="127" t="s">
        <v>98</v>
      </c>
      <c r="B3" s="128"/>
      <c r="C3" s="128"/>
      <c r="D3" s="129"/>
      <c r="E3" s="129"/>
      <c r="F3" s="130"/>
      <c r="G3" s="131"/>
      <c r="H3" s="38" t="s">
        <v>42</v>
      </c>
      <c r="I3" s="132">
        <v>0.23579999999999998</v>
      </c>
      <c r="J3" s="38"/>
    </row>
    <row r="4" spans="1:10" ht="16.5" thickBot="1" x14ac:dyDescent="0.3">
      <c r="A4" s="133"/>
      <c r="B4" s="134"/>
      <c r="C4" s="134"/>
      <c r="D4" s="134"/>
      <c r="E4" s="134"/>
      <c r="F4" s="134"/>
      <c r="G4" s="134"/>
      <c r="H4" s="134"/>
      <c r="I4" s="135"/>
      <c r="J4" s="135"/>
    </row>
    <row r="5" spans="1:10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</row>
    <row r="6" spans="1:10" x14ac:dyDescent="0.25">
      <c r="A6" s="136" t="s">
        <v>46</v>
      </c>
      <c r="B6" s="137" t="s">
        <v>99</v>
      </c>
      <c r="C6" s="136" t="s">
        <v>100</v>
      </c>
      <c r="D6" s="136" t="s">
        <v>101</v>
      </c>
      <c r="E6" s="163" t="s">
        <v>102</v>
      </c>
      <c r="F6" s="163"/>
      <c r="G6" s="163" t="s">
        <v>103</v>
      </c>
      <c r="H6" s="163"/>
      <c r="I6" s="163" t="s">
        <v>104</v>
      </c>
      <c r="J6" s="163"/>
    </row>
    <row r="7" spans="1:10" x14ac:dyDescent="0.25">
      <c r="A7" s="136"/>
      <c r="B7" s="137"/>
      <c r="C7" s="136" t="s">
        <v>105</v>
      </c>
      <c r="D7" s="136" t="s">
        <v>106</v>
      </c>
      <c r="E7" s="138" t="s">
        <v>107</v>
      </c>
      <c r="F7" s="136" t="s">
        <v>105</v>
      </c>
      <c r="G7" s="138" t="s">
        <v>107</v>
      </c>
      <c r="H7" s="136" t="s">
        <v>105</v>
      </c>
      <c r="I7" s="138" t="s">
        <v>107</v>
      </c>
      <c r="J7" s="136" t="s">
        <v>105</v>
      </c>
    </row>
    <row r="8" spans="1:10" x14ac:dyDescent="0.25">
      <c r="A8" s="136">
        <v>1</v>
      </c>
      <c r="B8" s="54" t="s">
        <v>58</v>
      </c>
      <c r="C8" s="139">
        <f>D8/D14*100</f>
        <v>1.0250104621079958</v>
      </c>
      <c r="D8" s="140">
        <f>[1]ORÇ!H16</f>
        <v>1189.3800000000001</v>
      </c>
      <c r="E8" s="141">
        <f>ROUND(D8*F8,2)</f>
        <v>1189.3800000000001</v>
      </c>
      <c r="F8" s="142">
        <v>1</v>
      </c>
      <c r="G8" s="141">
        <f>ROUND(D8*H8,2)</f>
        <v>0</v>
      </c>
      <c r="H8" s="142"/>
      <c r="I8" s="141"/>
      <c r="J8" s="142"/>
    </row>
    <row r="9" spans="1:10" x14ac:dyDescent="0.25">
      <c r="A9" s="136"/>
      <c r="B9" s="137"/>
      <c r="C9" s="136"/>
      <c r="D9" s="143"/>
      <c r="E9" s="144"/>
      <c r="F9" s="142"/>
      <c r="G9" s="144"/>
      <c r="H9" s="142"/>
      <c r="I9" s="144"/>
      <c r="J9" s="142"/>
    </row>
    <row r="10" spans="1:10" x14ac:dyDescent="0.25">
      <c r="A10" s="136">
        <v>2</v>
      </c>
      <c r="B10" s="54" t="s">
        <v>64</v>
      </c>
      <c r="C10" s="145">
        <f>D10/D14*100</f>
        <v>57.814949059105238</v>
      </c>
      <c r="D10" s="140">
        <f>[1]ORÇ!H21</f>
        <v>67086.09</v>
      </c>
      <c r="E10" s="144">
        <f>ROUND(F10*D10,2)</f>
        <v>20125.830000000002</v>
      </c>
      <c r="F10" s="142">
        <v>0.3</v>
      </c>
      <c r="G10" s="144">
        <f>ROUND(H10*D10,2)</f>
        <v>33543.050000000003</v>
      </c>
      <c r="H10" s="142">
        <v>0.5</v>
      </c>
      <c r="I10" s="144">
        <f>ROUND(J10*$D10,2)</f>
        <v>13417.22</v>
      </c>
      <c r="J10" s="142">
        <v>0.2</v>
      </c>
    </row>
    <row r="11" spans="1:10" x14ac:dyDescent="0.25">
      <c r="A11" s="136"/>
      <c r="B11" s="137"/>
      <c r="C11" s="145"/>
      <c r="D11" s="143"/>
      <c r="E11" s="144"/>
      <c r="F11" s="142"/>
      <c r="G11" s="144"/>
      <c r="H11" s="142"/>
      <c r="I11" s="144"/>
      <c r="J11" s="142"/>
    </row>
    <row r="12" spans="1:10" x14ac:dyDescent="0.25">
      <c r="A12" s="136">
        <v>3</v>
      </c>
      <c r="B12" s="146" t="s">
        <v>74</v>
      </c>
      <c r="C12" s="145">
        <f>D12/D14*100</f>
        <v>41.160040478786762</v>
      </c>
      <c r="D12" s="140">
        <f>[1]ORÇ!H30</f>
        <v>47760.418799999999</v>
      </c>
      <c r="E12" s="144">
        <f>ROUND(D12*F12,2)</f>
        <v>0</v>
      </c>
      <c r="F12" s="142">
        <v>0</v>
      </c>
      <c r="G12" s="144">
        <f>ROUND(H12*D12,2)</f>
        <v>28656.25</v>
      </c>
      <c r="H12" s="142">
        <v>0.6</v>
      </c>
      <c r="I12" s="144">
        <f>ROUND(J12*$D12,2)</f>
        <v>19104.169999999998</v>
      </c>
      <c r="J12" s="142">
        <v>0.4</v>
      </c>
    </row>
    <row r="13" spans="1:10" ht="15.75" thickBot="1" x14ac:dyDescent="0.3">
      <c r="A13" s="136"/>
      <c r="B13" s="147"/>
      <c r="C13" s="145"/>
      <c r="D13" s="140"/>
      <c r="E13" s="144"/>
      <c r="F13" s="142"/>
      <c r="G13" s="144"/>
      <c r="H13" s="142"/>
      <c r="I13" s="144"/>
      <c r="J13" s="142"/>
    </row>
    <row r="14" spans="1:10" x14ac:dyDescent="0.25">
      <c r="A14" s="148" t="s">
        <v>108</v>
      </c>
      <c r="B14" s="149"/>
      <c r="C14" s="150">
        <f>SUM(C8:C13)</f>
        <v>100</v>
      </c>
      <c r="D14" s="151">
        <f>SUM(D8:D13)</f>
        <v>116035.8888</v>
      </c>
      <c r="E14" s="152">
        <f>SUM(E8:E13)</f>
        <v>21315.210000000003</v>
      </c>
      <c r="F14" s="153">
        <f>ROUND(E14*100/$D14,2)</f>
        <v>18.37</v>
      </c>
      <c r="G14" s="152">
        <f>SUM(G8:G13)</f>
        <v>62199.3</v>
      </c>
      <c r="H14" s="153">
        <f>ROUND(G14*100/$D14,2)</f>
        <v>53.6</v>
      </c>
      <c r="I14" s="152">
        <f>SUM(I8:I13)</f>
        <v>32521.39</v>
      </c>
      <c r="J14" s="153">
        <f>ROUND(I14*100/$D14,2)</f>
        <v>28.03</v>
      </c>
    </row>
    <row r="15" spans="1:10" x14ac:dyDescent="0.25">
      <c r="A15" s="164" t="s">
        <v>109</v>
      </c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x14ac:dyDescent="0.25">
      <c r="A16" s="164" t="s">
        <v>110</v>
      </c>
      <c r="B16" s="164"/>
      <c r="C16" s="164"/>
      <c r="D16" s="164"/>
      <c r="E16" s="164"/>
      <c r="F16" s="164"/>
      <c r="G16" s="164"/>
      <c r="H16" s="164"/>
      <c r="I16" s="164"/>
      <c r="J16" s="164"/>
    </row>
  </sheetData>
  <mergeCells count="5">
    <mergeCell ref="E6:F6"/>
    <mergeCell ref="G6:H6"/>
    <mergeCell ref="I6:J6"/>
    <mergeCell ref="A15:J15"/>
    <mergeCell ref="A16:J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bdi</vt:lpstr>
      <vt:lpstr>orcamento</vt:lpstr>
      <vt:lpstr>cronograma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Cliente3</dc:creator>
  <cp:lastModifiedBy>Cliente3</cp:lastModifiedBy>
  <dcterms:created xsi:type="dcterms:W3CDTF">2018-11-27T20:59:02Z</dcterms:created>
  <dcterms:modified xsi:type="dcterms:W3CDTF">2018-11-27T21:07:10Z</dcterms:modified>
</cp:coreProperties>
</file>