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ORÇAMENTO (2)" sheetId="1" r:id="rId1"/>
  </sheets>
  <definedNames>
    <definedName name="_xlfn_IFERROR">NA()</definedName>
    <definedName name="_xlnm.Print_Area" localSheetId="0">'ORÇAMENTO (2)'!$A$1:$P$22</definedName>
    <definedName name="_xlnm.Print_Titles" localSheetId="0">'ORÇAMENTO (2)'!$1:$7</definedName>
  </definedNames>
  <calcPr fullCalcOnLoad="1"/>
</workbook>
</file>

<file path=xl/sharedStrings.xml><?xml version="1.0" encoding="utf-8"?>
<sst xmlns="http://schemas.openxmlformats.org/spreadsheetml/2006/main" count="74" uniqueCount="55">
  <si>
    <t>PLANILHA ORÇAMENTÁRIA</t>
  </si>
  <si>
    <t>PREFEITURA MUNICIPAL DE LAGUNA</t>
  </si>
  <si>
    <t>UF: SC</t>
  </si>
  <si>
    <t>Local: ACESSO NORTE – LAGUNA/SC</t>
  </si>
  <si>
    <t>BDI (%):</t>
  </si>
  <si>
    <t xml:space="preserve">1) SINAPI = SISTEMA NACIONAL DE PESQUISA DE CUSTOS E ÍNDICES DA CONSTRUÇÃO CIVIL </t>
  </si>
  <si>
    <t>Item</t>
  </si>
  <si>
    <t>CÓDIGO</t>
  </si>
  <si>
    <t>SERVIÇOS</t>
  </si>
  <si>
    <t>UNID</t>
  </si>
  <si>
    <t>QTD</t>
  </si>
  <si>
    <t>Preço s/ BDI</t>
  </si>
  <si>
    <t>Preço c/ BDI</t>
  </si>
  <si>
    <t>Unitário</t>
  </si>
  <si>
    <t>Unitario</t>
  </si>
  <si>
    <t>Total</t>
  </si>
  <si>
    <t>Total c/ BDI</t>
  </si>
  <si>
    <t>SERVIÇOS INICIAIS</t>
  </si>
  <si>
    <t>1.1</t>
  </si>
  <si>
    <t>SINAPI</t>
  </si>
  <si>
    <t>ENGENHEIRO CIVIL COM ENCARGOS COMPLEMENTARES</t>
  </si>
  <si>
    <t>horas</t>
  </si>
  <si>
    <t>ENSAIOS</t>
  </si>
  <si>
    <t>2.1</t>
  </si>
  <si>
    <t>74022/002</t>
  </si>
  <si>
    <t>ENSAIO DE VISCOSIDADE SAYBOLT-FUROL-MAT.BET</t>
  </si>
  <si>
    <t>und.</t>
  </si>
  <si>
    <t>2.2</t>
  </si>
  <si>
    <t>74022/004</t>
  </si>
  <si>
    <t>ENSAIO DE DETERMINAÇÃO DA SEDIMENTAÇÃO-EMULSÃO ASFALTICA</t>
  </si>
  <si>
    <t>2.3</t>
  </si>
  <si>
    <t>74022/005</t>
  </si>
  <si>
    <t>ENSAIO DETERMINAÇÃO DO TEOR DE BETUME-CAP</t>
  </si>
  <si>
    <t>2.4</t>
  </si>
  <si>
    <t>74022/006</t>
  </si>
  <si>
    <t>ENSAIO DE GRANULOMETRIA POR PENEIRAMENTO – SOLOS</t>
  </si>
  <si>
    <t>2.5</t>
  </si>
  <si>
    <t>74022/007</t>
  </si>
  <si>
    <t>ENSAIO DE GRANULOMETRIA POR PENEIRAMENTO  E SEDIMENTAÇÃO</t>
  </si>
  <si>
    <t>2.6</t>
  </si>
  <si>
    <t>74022/010</t>
  </si>
  <si>
    <t>ENSAIO DE COMPACTAÇÃO – AMOSTRAS N. TRABALHADAS – ENERGIA NORMAL - 
SOLOS</t>
  </si>
  <si>
    <t>2.7</t>
  </si>
  <si>
    <t>74022/025</t>
  </si>
  <si>
    <t xml:space="preserve">ENSAIO DE PONTO DE FULGOR – MAT BETUMINOSO </t>
  </si>
  <si>
    <t>2.8</t>
  </si>
  <si>
    <t>74022/026</t>
  </si>
  <si>
    <t>ENSAIO DE DESTILAÇÃO – ASFALTO DILUIDO</t>
  </si>
  <si>
    <t>2.9</t>
  </si>
  <si>
    <t>74022/040</t>
  </si>
  <si>
    <t>ENSAIO MARSHALL – MISTURA BETUMINOSA QUENTE</t>
  </si>
  <si>
    <t>2.10</t>
  </si>
  <si>
    <t>74022/045</t>
  </si>
  <si>
    <t>REFER</t>
  </si>
  <si>
    <t>ENSAIO DE VISCOSIDADE CINEMÁTICA – ASFALTO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</si>
</sst>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&quot; R$ &quot;* #,##0.00\ ;&quot; R$ &quot;* \(#,##0.00\);&quot; R$ &quot;* \-#\ ;@\ "/>
    <numFmt numFmtId="166" formatCode="&quot; R$ &quot;* #,##0.00\ ;&quot;-R$ &quot;* #,##0.00\ ;&quot; R$ &quot;* \-#\ ;@\ "/>
    <numFmt numFmtId="167" formatCode="[$R$-416]\ #,##0.00;[Red]\-[$R$-416]\ #,##0.00"/>
    <numFmt numFmtId="168" formatCode="&quot;R$ &quot;#,##0.00"/>
    <numFmt numFmtId="169" formatCode="d/m/yyyy"/>
  </numFmts>
  <fonts count="5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3" fillId="0" borderId="0" applyBorder="0" applyProtection="0">
      <alignment/>
    </xf>
    <xf numFmtId="42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1" fillId="36" borderId="0" applyNumberFormat="0" applyBorder="0" applyAlignment="0" applyProtection="0"/>
    <xf numFmtId="0" fontId="48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8" borderId="4" applyNumberFormat="0" applyFont="0" applyAlignment="0" applyProtection="0"/>
    <xf numFmtId="0" fontId="14" fillId="3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9" fillId="39" borderId="0" applyNumberFormat="0" applyBorder="0" applyAlignment="0" applyProtection="0"/>
    <xf numFmtId="0" fontId="50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164" fontId="13" fillId="0" borderId="0" applyBorder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0" fontId="0" fillId="0" borderId="0" xfId="85" applyNumberFormat="1" applyFont="1" applyFill="1" applyBorder="1" applyAlignment="1" applyProtection="1">
      <alignment horizontal="justify"/>
      <protection/>
    </xf>
    <xf numFmtId="4" fontId="18" fillId="40" borderId="12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40" borderId="14" xfId="0" applyNumberFormat="1" applyFont="1" applyFill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0" fontId="16" fillId="41" borderId="14" xfId="0" applyFont="1" applyFill="1" applyBorder="1" applyAlignment="1">
      <alignment vertical="center"/>
    </xf>
    <xf numFmtId="167" fontId="16" fillId="41" borderId="14" xfId="0" applyNumberFormat="1" applyFont="1" applyFill="1" applyBorder="1" applyAlignment="1">
      <alignment horizontal="right" vertical="center"/>
    </xf>
    <xf numFmtId="167" fontId="16" fillId="41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9" fillId="4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43" borderId="17" xfId="0" applyNumberFormat="1" applyFont="1" applyFill="1" applyBorder="1" applyAlignment="1">
      <alignment horizontal="right" vertical="center"/>
    </xf>
    <xf numFmtId="4" fontId="19" fillId="40" borderId="17" xfId="0" applyNumberFormat="1" applyFont="1" applyFill="1" applyBorder="1" applyAlignment="1">
      <alignment vertical="center"/>
    </xf>
    <xf numFmtId="167" fontId="0" fillId="0" borderId="17" xfId="0" applyNumberFormat="1" applyFont="1" applyBorder="1" applyAlignment="1">
      <alignment horizontal="right" vertical="center"/>
    </xf>
    <xf numFmtId="167" fontId="0" fillId="0" borderId="15" xfId="0" applyNumberFormat="1" applyFont="1" applyBorder="1" applyAlignment="1">
      <alignment horizontal="right" vertical="center"/>
    </xf>
    <xf numFmtId="167" fontId="16" fillId="41" borderId="14" xfId="0" applyNumberFormat="1" applyFont="1" applyFill="1" applyBorder="1" applyAlignment="1">
      <alignment vertical="center"/>
    </xf>
    <xf numFmtId="0" fontId="0" fillId="42" borderId="18" xfId="0" applyFont="1" applyFill="1" applyBorder="1" applyAlignment="1">
      <alignment horizontal="center" vertical="center"/>
    </xf>
    <xf numFmtId="0" fontId="20" fillId="42" borderId="19" xfId="0" applyFont="1" applyFill="1" applyBorder="1" applyAlignment="1">
      <alignment horizontal="center" vertical="center" wrapText="1"/>
    </xf>
    <xf numFmtId="0" fontId="20" fillId="42" borderId="14" xfId="0" applyFont="1" applyFill="1" applyBorder="1" applyAlignment="1">
      <alignment horizontal="center" vertical="center"/>
    </xf>
    <xf numFmtId="4" fontId="20" fillId="43" borderId="14" xfId="0" applyNumberFormat="1" applyFont="1" applyFill="1" applyBorder="1" applyAlignment="1">
      <alignment horizontal="right" vertical="center"/>
    </xf>
    <xf numFmtId="4" fontId="20" fillId="40" borderId="14" xfId="0" applyNumberFormat="1" applyFont="1" applyFill="1" applyBorder="1" applyAlignment="1">
      <alignment vertical="center"/>
    </xf>
    <xf numFmtId="167" fontId="20" fillId="42" borderId="17" xfId="0" applyNumberFormat="1" applyFont="1" applyFill="1" applyBorder="1" applyAlignment="1">
      <alignment horizontal="right" vertical="center"/>
    </xf>
    <xf numFmtId="167" fontId="20" fillId="42" borderId="15" xfId="0" applyNumberFormat="1" applyFont="1" applyFill="1" applyBorder="1" applyAlignment="1">
      <alignment horizontal="right" vertical="center"/>
    </xf>
    <xf numFmtId="0" fontId="0" fillId="42" borderId="0" xfId="0" applyFont="1" applyFill="1" applyAlignment="1">
      <alignment/>
    </xf>
    <xf numFmtId="0" fontId="4" fillId="4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20" fillId="42" borderId="14" xfId="0" applyFont="1" applyFill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right" vertical="center"/>
    </xf>
    <xf numFmtId="167" fontId="20" fillId="0" borderId="15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44" borderId="14" xfId="0" applyFont="1" applyFill="1" applyBorder="1" applyAlignment="1">
      <alignment horizontal="center" vertical="center" wrapText="1"/>
    </xf>
    <xf numFmtId="0" fontId="16" fillId="44" borderId="20" xfId="0" applyFont="1" applyFill="1" applyBorder="1" applyAlignment="1">
      <alignment horizontal="center" vertical="center"/>
    </xf>
    <xf numFmtId="168" fontId="0" fillId="44" borderId="21" xfId="0" applyNumberFormat="1" applyFont="1" applyFill="1" applyBorder="1" applyAlignment="1">
      <alignment vertical="center"/>
    </xf>
    <xf numFmtId="168" fontId="16" fillId="45" borderId="14" xfId="0" applyNumberFormat="1" applyFont="1" applyFill="1" applyBorder="1" applyAlignment="1">
      <alignment horizontal="center" vertical="center"/>
    </xf>
    <xf numFmtId="4" fontId="17" fillId="46" borderId="16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44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19" fillId="42" borderId="23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20" fillId="42" borderId="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4" fontId="18" fillId="43" borderId="13" xfId="0" applyNumberFormat="1" applyFont="1" applyFill="1" applyBorder="1" applyAlignment="1">
      <alignment horizontal="center" vertical="center"/>
    </xf>
    <xf numFmtId="0" fontId="16" fillId="44" borderId="14" xfId="0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6" fillId="41" borderId="27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20" fillId="42" borderId="14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/>
    </xf>
    <xf numFmtId="0" fontId="20" fillId="0" borderId="20" xfId="0" applyFont="1" applyBorder="1" applyAlignment="1">
      <alignment horizontal="left" vertical="center" wrapText="1"/>
    </xf>
  </cellXfs>
  <cellStyles count="10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Comma 2" xfId="42"/>
    <cellStyle name="Comma 2 2" xfId="43"/>
    <cellStyle name="Currency 2" xfId="44"/>
    <cellStyle name="Currency 2 2" xfId="45"/>
    <cellStyle name="Currency 3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Footnote 1" xfId="55"/>
    <cellStyle name="Good 1" xfId="56"/>
    <cellStyle name="Heading 1 1" xfId="57"/>
    <cellStyle name="Heading 2 1" xfId="58"/>
    <cellStyle name="Heading 3" xfId="59"/>
    <cellStyle name="Hyperlink" xfId="60"/>
    <cellStyle name="Followed Hyperlink" xfId="61"/>
    <cellStyle name="Hyperlink 1" xfId="62"/>
    <cellStyle name="Currency" xfId="63"/>
    <cellStyle name="Currency [0]" xfId="64"/>
    <cellStyle name="Moeda 2" xfId="65"/>
    <cellStyle name="Moeda 2 2" xfId="66"/>
    <cellStyle name="Moeda 2 2 2" xfId="67"/>
    <cellStyle name="Moeda 2 3" xfId="68"/>
    <cellStyle name="Moeda 3" xfId="69"/>
    <cellStyle name="Moeda 4" xfId="70"/>
    <cellStyle name="Neutral 1" xfId="71"/>
    <cellStyle name="Neutro" xfId="72"/>
    <cellStyle name="Normal 2" xfId="73"/>
    <cellStyle name="Normal 2 2" xfId="74"/>
    <cellStyle name="Normal 2_SIGEO Ver_2013A" xfId="75"/>
    <cellStyle name="Normal 3" xfId="76"/>
    <cellStyle name="Normal 4" xfId="77"/>
    <cellStyle name="Normal 4 2" xfId="78"/>
    <cellStyle name="Normal 5" xfId="79"/>
    <cellStyle name="Nota" xfId="80"/>
    <cellStyle name="Note 1" xfId="81"/>
    <cellStyle name="Percent 2" xfId="82"/>
    <cellStyle name="Percent 2 2" xfId="83"/>
    <cellStyle name="Percent 3" xfId="84"/>
    <cellStyle name="Percent" xfId="85"/>
    <cellStyle name="Porcentagem 2" xfId="86"/>
    <cellStyle name="Porcentagem 2 2" xfId="87"/>
    <cellStyle name="Porcentagem 3" xfId="88"/>
    <cellStyle name="Porcentagem 4" xfId="89"/>
    <cellStyle name="Ruim" xfId="90"/>
    <cellStyle name="Saída" xfId="91"/>
    <cellStyle name="Comma [0]" xfId="92"/>
    <cellStyle name="Status 1" xfId="93"/>
    <cellStyle name="Text 1" xfId="94"/>
    <cellStyle name="Texto de Aviso" xfId="95"/>
    <cellStyle name="Texto Explicativo" xfId="96"/>
    <cellStyle name="Título" xfId="97"/>
    <cellStyle name="Título 1" xfId="98"/>
    <cellStyle name="Título 1 1" xfId="99"/>
    <cellStyle name="Título 2" xfId="100"/>
    <cellStyle name="Título 3" xfId="101"/>
    <cellStyle name="Título 4" xfId="102"/>
    <cellStyle name="Total" xfId="103"/>
    <cellStyle name="Comma" xfId="104"/>
    <cellStyle name="Vírgula 2" xfId="105"/>
    <cellStyle name="Vírgula 2 2" xfId="106"/>
    <cellStyle name="Vírgula 2 2 2" xfId="107"/>
    <cellStyle name="Vírgula 2 2 2 2" xfId="108"/>
    <cellStyle name="Vírgula 3" xfId="109"/>
    <cellStyle name="Vírgula 4" xfId="110"/>
    <cellStyle name="Vírgula 4 2" xfId="111"/>
    <cellStyle name="Vírgula 5" xfId="112"/>
    <cellStyle name="Warning 1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75" zoomScaleNormal="75" zoomScalePageLayoutView="0" workbookViewId="0" topLeftCell="A1">
      <selection activeCell="N12" sqref="N12"/>
    </sheetView>
  </sheetViews>
  <sheetFormatPr defaultColWidth="8.8515625" defaultRowHeight="12.75" customHeight="1"/>
  <cols>
    <col min="1" max="1" width="10.00390625" style="1" customWidth="1"/>
    <col min="2" max="2" width="9.7109375" style="1" customWidth="1"/>
    <col min="3" max="3" width="15.28125" style="1" customWidth="1"/>
    <col min="4" max="8" width="10.421875" style="0" customWidth="1"/>
    <col min="9" max="9" width="8.8515625" style="0" customWidth="1"/>
    <col min="10" max="10" width="8.28125" style="0" hidden="1" customWidth="1"/>
    <col min="11" max="11" width="5.421875" style="1" customWidth="1"/>
    <col min="12" max="12" width="9.421875" style="2" customWidth="1"/>
    <col min="13" max="13" width="11.57421875" style="2" customWidth="1"/>
    <col min="14" max="14" width="11.28125" style="2" customWidth="1"/>
    <col min="15" max="16" width="19.421875" style="2" customWidth="1"/>
    <col min="17" max="17" width="15.57421875" style="0" customWidth="1"/>
  </cols>
  <sheetData>
    <row r="1" spans="1:16" ht="9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/>
      <c r="P2" s="52"/>
    </row>
    <row r="3" spans="1:16" ht="12.75" customHeight="1">
      <c r="A3" s="43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54" t="s">
        <v>2</v>
      </c>
      <c r="P3" s="55"/>
    </row>
    <row r="4" spans="1:16" ht="12.75" customHeight="1">
      <c r="A4" s="43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2"/>
      <c r="O4" s="39" t="s">
        <v>4</v>
      </c>
      <c r="P4" s="3">
        <v>0.2257</v>
      </c>
    </row>
    <row r="5" spans="1:16" ht="12.75" customHeight="1">
      <c r="A5" s="44" t="s">
        <v>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2.75" customHeight="1">
      <c r="A6" s="60" t="s">
        <v>6</v>
      </c>
      <c r="B6" s="50" t="s">
        <v>53</v>
      </c>
      <c r="C6" s="50" t="s">
        <v>7</v>
      </c>
      <c r="D6" s="63" t="s">
        <v>8</v>
      </c>
      <c r="E6" s="63"/>
      <c r="F6" s="63"/>
      <c r="G6" s="63"/>
      <c r="H6" s="63"/>
      <c r="I6" s="63"/>
      <c r="J6" s="63"/>
      <c r="K6" s="50" t="s">
        <v>9</v>
      </c>
      <c r="L6" s="51" t="s">
        <v>10</v>
      </c>
      <c r="M6" s="4" t="s">
        <v>11</v>
      </c>
      <c r="N6" s="4" t="s">
        <v>12</v>
      </c>
      <c r="O6" s="5"/>
      <c r="P6" s="6"/>
    </row>
    <row r="7" spans="1:16" ht="12.75" customHeight="1">
      <c r="A7" s="61"/>
      <c r="B7" s="62"/>
      <c r="C7" s="62"/>
      <c r="D7" s="63"/>
      <c r="E7" s="63"/>
      <c r="F7" s="63"/>
      <c r="G7" s="63"/>
      <c r="H7" s="63"/>
      <c r="I7" s="63"/>
      <c r="J7" s="63"/>
      <c r="K7" s="50"/>
      <c r="L7" s="51"/>
      <c r="M7" s="7" t="s">
        <v>13</v>
      </c>
      <c r="N7" s="7" t="s">
        <v>14</v>
      </c>
      <c r="O7" s="8" t="s">
        <v>15</v>
      </c>
      <c r="P7" s="6" t="s">
        <v>16</v>
      </c>
    </row>
    <row r="8" spans="1:16" s="12" customFormat="1" ht="24.75" customHeight="1">
      <c r="A8" s="47">
        <v>1</v>
      </c>
      <c r="B8" s="47"/>
      <c r="C8" s="47"/>
      <c r="D8" s="56" t="s">
        <v>17</v>
      </c>
      <c r="E8" s="57"/>
      <c r="F8" s="57"/>
      <c r="G8" s="57"/>
      <c r="H8" s="57"/>
      <c r="I8" s="57"/>
      <c r="J8" s="57"/>
      <c r="K8" s="9"/>
      <c r="L8" s="9"/>
      <c r="M8" s="9"/>
      <c r="N8" s="9"/>
      <c r="O8" s="10">
        <f>O9</f>
        <v>110296</v>
      </c>
      <c r="P8" s="11">
        <f>P9</f>
        <v>135189.8072</v>
      </c>
    </row>
    <row r="9" spans="1:16" s="12" customFormat="1" ht="24.75" customHeight="1">
      <c r="A9" s="45" t="s">
        <v>18</v>
      </c>
      <c r="B9" s="46" t="s">
        <v>19</v>
      </c>
      <c r="C9" s="48">
        <v>90779</v>
      </c>
      <c r="D9" s="58" t="s">
        <v>20</v>
      </c>
      <c r="E9" s="58"/>
      <c r="F9" s="58"/>
      <c r="G9" s="58"/>
      <c r="H9" s="58"/>
      <c r="I9" s="58"/>
      <c r="J9" s="58"/>
      <c r="K9" s="14" t="s">
        <v>21</v>
      </c>
      <c r="L9" s="15">
        <v>800</v>
      </c>
      <c r="M9" s="16">
        <v>137.87</v>
      </c>
      <c r="N9" s="16">
        <f>M9*1.2257</f>
        <v>168.987259</v>
      </c>
      <c r="O9" s="17">
        <f>ROUND((L9*M9),2)</f>
        <v>110296</v>
      </c>
      <c r="P9" s="18">
        <f>O9*(1+$P$4)</f>
        <v>135189.8072</v>
      </c>
    </row>
    <row r="10" spans="1:16" s="12" customFormat="1" ht="24.75" customHeight="1">
      <c r="A10" s="47">
        <v>2</v>
      </c>
      <c r="B10" s="47"/>
      <c r="C10" s="47"/>
      <c r="D10" s="56" t="s">
        <v>22</v>
      </c>
      <c r="E10" s="57"/>
      <c r="F10" s="57"/>
      <c r="G10" s="57"/>
      <c r="H10" s="57"/>
      <c r="I10" s="57"/>
      <c r="J10" s="57"/>
      <c r="K10" s="9"/>
      <c r="L10" s="9"/>
      <c r="M10" s="9"/>
      <c r="N10" s="9"/>
      <c r="O10" s="19">
        <f>SUM(O11:O20)</f>
        <v>43178.759999999995</v>
      </c>
      <c r="P10" s="11">
        <f>SUM(P11:P20)</f>
        <v>52924.206132</v>
      </c>
    </row>
    <row r="11" spans="1:16" s="27" customFormat="1" ht="24.75" customHeight="1">
      <c r="A11" s="20" t="s">
        <v>23</v>
      </c>
      <c r="B11" s="46" t="s">
        <v>19</v>
      </c>
      <c r="C11" s="49" t="s">
        <v>24</v>
      </c>
      <c r="D11" s="59" t="s">
        <v>25</v>
      </c>
      <c r="E11" s="59"/>
      <c r="F11" s="59"/>
      <c r="G11" s="59"/>
      <c r="H11" s="59"/>
      <c r="I11" s="59"/>
      <c r="J11" s="59"/>
      <c r="K11" s="22" t="s">
        <v>26</v>
      </c>
      <c r="L11" s="23">
        <v>5</v>
      </c>
      <c r="M11" s="24">
        <v>137.87</v>
      </c>
      <c r="N11" s="16">
        <f aca="true" t="shared" si="0" ref="N11:N20">M11*1.2257</f>
        <v>168.987259</v>
      </c>
      <c r="O11" s="25">
        <f>ROUND((L11*M11),2)</f>
        <v>689.35</v>
      </c>
      <c r="P11" s="26">
        <f>O11*(1+$P$4)</f>
        <v>844.9362950000001</v>
      </c>
    </row>
    <row r="12" spans="1:16" s="27" customFormat="1" ht="24.75" customHeight="1">
      <c r="A12" s="20" t="s">
        <v>27</v>
      </c>
      <c r="B12" s="13" t="s">
        <v>19</v>
      </c>
      <c r="C12" s="21" t="s">
        <v>28</v>
      </c>
      <c r="D12" s="59" t="s">
        <v>29</v>
      </c>
      <c r="E12" s="59"/>
      <c r="F12" s="59"/>
      <c r="G12" s="59"/>
      <c r="H12" s="59"/>
      <c r="I12" s="59"/>
      <c r="J12" s="59"/>
      <c r="K12" s="22" t="s">
        <v>26</v>
      </c>
      <c r="L12" s="23">
        <v>10</v>
      </c>
      <c r="M12" s="24">
        <v>137.87</v>
      </c>
      <c r="N12" s="16">
        <f t="shared" si="0"/>
        <v>168.987259</v>
      </c>
      <c r="O12" s="25">
        <f>ROUND((L12*M12),2)</f>
        <v>1378.7</v>
      </c>
      <c r="P12" s="26">
        <f>O12*(1+$P$4)</f>
        <v>1689.8725900000002</v>
      </c>
    </row>
    <row r="13" spans="1:17" s="27" customFormat="1" ht="24.75" customHeight="1">
      <c r="A13" s="20" t="s">
        <v>30</v>
      </c>
      <c r="B13" s="13" t="s">
        <v>19</v>
      </c>
      <c r="C13" s="21" t="s">
        <v>31</v>
      </c>
      <c r="D13" s="59" t="s">
        <v>32</v>
      </c>
      <c r="E13" s="59"/>
      <c r="F13" s="59"/>
      <c r="G13" s="59"/>
      <c r="H13" s="59"/>
      <c r="I13" s="59"/>
      <c r="J13" s="59"/>
      <c r="K13" s="22" t="s">
        <v>26</v>
      </c>
      <c r="L13" s="23">
        <v>18</v>
      </c>
      <c r="M13" s="24">
        <v>109.67</v>
      </c>
      <c r="N13" s="16">
        <f t="shared" si="0"/>
        <v>134.422519</v>
      </c>
      <c r="O13" s="25">
        <f>ROUND((L13*M13),2)</f>
        <v>1974.06</v>
      </c>
      <c r="P13" s="26">
        <f>O13*(1+$P$4)</f>
        <v>2419.605342</v>
      </c>
      <c r="Q13" s="28"/>
    </row>
    <row r="14" spans="1:17" s="34" customFormat="1" ht="24.75" customHeight="1">
      <c r="A14" s="29" t="s">
        <v>33</v>
      </c>
      <c r="B14" s="13" t="s">
        <v>19</v>
      </c>
      <c r="C14" s="30" t="s">
        <v>34</v>
      </c>
      <c r="D14" s="64" t="s">
        <v>35</v>
      </c>
      <c r="E14" s="64"/>
      <c r="F14" s="64"/>
      <c r="G14" s="64"/>
      <c r="H14" s="64"/>
      <c r="I14" s="64"/>
      <c r="J14" s="64"/>
      <c r="K14" s="22" t="s">
        <v>26</v>
      </c>
      <c r="L14" s="23">
        <v>5</v>
      </c>
      <c r="M14" s="24">
        <v>100.27</v>
      </c>
      <c r="N14" s="16">
        <f t="shared" si="0"/>
        <v>122.900939</v>
      </c>
      <c r="O14" s="31">
        <f>ROUND((L14*M14),2)</f>
        <v>501.35</v>
      </c>
      <c r="P14" s="32">
        <f>O14*(1+$P$4)</f>
        <v>614.5046950000001</v>
      </c>
      <c r="Q14" s="33"/>
    </row>
    <row r="15" spans="1:17" s="34" customFormat="1" ht="24.75" customHeight="1">
      <c r="A15" s="29" t="s">
        <v>36</v>
      </c>
      <c r="B15" s="13" t="s">
        <v>19</v>
      </c>
      <c r="C15" s="30" t="s">
        <v>37</v>
      </c>
      <c r="D15" s="64" t="s">
        <v>38</v>
      </c>
      <c r="E15" s="64"/>
      <c r="F15" s="64"/>
      <c r="G15" s="64"/>
      <c r="H15" s="64"/>
      <c r="I15" s="64"/>
      <c r="J15" s="64"/>
      <c r="K15" s="22" t="s">
        <v>26</v>
      </c>
      <c r="L15" s="23">
        <v>5</v>
      </c>
      <c r="M15" s="24">
        <v>119.06</v>
      </c>
      <c r="N15" s="16">
        <f t="shared" si="0"/>
        <v>145.93184200000002</v>
      </c>
      <c r="O15" s="31">
        <f>ROUND((L15*M15),2)</f>
        <v>595.3</v>
      </c>
      <c r="P15" s="32">
        <f>O15*(1+$P$4)</f>
        <v>729.6592099999999</v>
      </c>
      <c r="Q15" s="33"/>
    </row>
    <row r="16" spans="1:17" s="34" customFormat="1" ht="24.75" customHeight="1">
      <c r="A16" s="29" t="s">
        <v>39</v>
      </c>
      <c r="B16" s="13" t="s">
        <v>19</v>
      </c>
      <c r="C16" s="30" t="s">
        <v>40</v>
      </c>
      <c r="D16" s="66" t="s">
        <v>41</v>
      </c>
      <c r="E16" s="66"/>
      <c r="F16" s="66"/>
      <c r="G16" s="66"/>
      <c r="H16" s="66"/>
      <c r="I16" s="66"/>
      <c r="J16" s="66"/>
      <c r="K16" s="22" t="s">
        <v>26</v>
      </c>
      <c r="L16" s="23">
        <v>5</v>
      </c>
      <c r="M16" s="24">
        <v>119.06</v>
      </c>
      <c r="N16" s="16">
        <f t="shared" si="0"/>
        <v>145.93184200000002</v>
      </c>
      <c r="O16" s="31">
        <f>M16*L16</f>
        <v>595.3</v>
      </c>
      <c r="P16" s="32">
        <f>N16*L16</f>
        <v>729.65921</v>
      </c>
      <c r="Q16" s="33"/>
    </row>
    <row r="17" spans="1:17" s="34" customFormat="1" ht="24.75" customHeight="1">
      <c r="A17" s="29" t="s">
        <v>42</v>
      </c>
      <c r="B17" s="13" t="s">
        <v>19</v>
      </c>
      <c r="C17" s="30" t="s">
        <v>43</v>
      </c>
      <c r="D17" s="64" t="s">
        <v>44</v>
      </c>
      <c r="E17" s="64"/>
      <c r="F17" s="64"/>
      <c r="G17" s="64"/>
      <c r="H17" s="64"/>
      <c r="I17" s="64"/>
      <c r="J17" s="64"/>
      <c r="K17" s="22" t="s">
        <v>26</v>
      </c>
      <c r="L17" s="23">
        <v>150</v>
      </c>
      <c r="M17" s="24">
        <v>100.27</v>
      </c>
      <c r="N17" s="16">
        <f t="shared" si="0"/>
        <v>122.900939</v>
      </c>
      <c r="O17" s="31">
        <f>M17*L17</f>
        <v>15040.5</v>
      </c>
      <c r="P17" s="32">
        <f>N17*L17</f>
        <v>18435.14085</v>
      </c>
      <c r="Q17" s="33"/>
    </row>
    <row r="18" spans="1:17" s="34" customFormat="1" ht="24.75" customHeight="1">
      <c r="A18" s="29" t="s">
        <v>45</v>
      </c>
      <c r="B18" s="13" t="s">
        <v>19</v>
      </c>
      <c r="C18" s="30" t="s">
        <v>46</v>
      </c>
      <c r="D18" s="64" t="s">
        <v>47</v>
      </c>
      <c r="E18" s="64"/>
      <c r="F18" s="64"/>
      <c r="G18" s="64"/>
      <c r="H18" s="64"/>
      <c r="I18" s="64"/>
      <c r="J18" s="64"/>
      <c r="K18" s="22" t="s">
        <v>26</v>
      </c>
      <c r="L18" s="23">
        <v>100</v>
      </c>
      <c r="M18" s="24">
        <v>162.94</v>
      </c>
      <c r="N18" s="16">
        <f t="shared" si="0"/>
        <v>199.715558</v>
      </c>
      <c r="O18" s="31">
        <f>M18*L18</f>
        <v>16294</v>
      </c>
      <c r="P18" s="32">
        <f>N18*L18</f>
        <v>19971.5558</v>
      </c>
      <c r="Q18" s="33"/>
    </row>
    <row r="19" spans="1:17" s="34" customFormat="1" ht="24.75" customHeight="1">
      <c r="A19" s="29" t="s">
        <v>48</v>
      </c>
      <c r="B19" s="13" t="s">
        <v>19</v>
      </c>
      <c r="C19" s="30" t="s">
        <v>49</v>
      </c>
      <c r="D19" s="64" t="s">
        <v>50</v>
      </c>
      <c r="E19" s="64"/>
      <c r="F19" s="64"/>
      <c r="G19" s="64"/>
      <c r="H19" s="64"/>
      <c r="I19" s="64"/>
      <c r="J19" s="64"/>
      <c r="K19" s="22" t="s">
        <v>26</v>
      </c>
      <c r="L19" s="23">
        <v>25</v>
      </c>
      <c r="M19" s="24">
        <v>219.34</v>
      </c>
      <c r="N19" s="16">
        <f t="shared" si="0"/>
        <v>268.845038</v>
      </c>
      <c r="O19" s="31">
        <f>M19*L19</f>
        <v>5483.5</v>
      </c>
      <c r="P19" s="32">
        <f>N19*L19</f>
        <v>6721.12595</v>
      </c>
      <c r="Q19" s="33"/>
    </row>
    <row r="20" spans="1:17" s="34" customFormat="1" ht="24.75" customHeight="1">
      <c r="A20" s="29" t="s">
        <v>51</v>
      </c>
      <c r="B20" s="13" t="s">
        <v>19</v>
      </c>
      <c r="C20" s="30" t="s">
        <v>52</v>
      </c>
      <c r="D20" s="64" t="s">
        <v>54</v>
      </c>
      <c r="E20" s="64"/>
      <c r="F20" s="64"/>
      <c r="G20" s="64"/>
      <c r="H20" s="64"/>
      <c r="I20" s="64"/>
      <c r="J20" s="64"/>
      <c r="K20" s="22" t="s">
        <v>26</v>
      </c>
      <c r="L20" s="23">
        <v>5</v>
      </c>
      <c r="M20" s="24">
        <v>125.34</v>
      </c>
      <c r="N20" s="16">
        <f t="shared" si="0"/>
        <v>153.62923800000002</v>
      </c>
      <c r="O20" s="31">
        <f>M20*L20</f>
        <v>626.7</v>
      </c>
      <c r="P20" s="32">
        <f>N20*L20</f>
        <v>768.14619</v>
      </c>
      <c r="Q20" s="33"/>
    </row>
    <row r="21" spans="1:20" s="12" customFormat="1" ht="24.7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>
        <f>SUM(O8,O10)</f>
        <v>153474.76</v>
      </c>
      <c r="P21" s="38">
        <f>SUM(P8,P10)</f>
        <v>188114.013332</v>
      </c>
      <c r="S21" s="65"/>
      <c r="T21" s="65"/>
    </row>
  </sheetData>
  <sheetProtection selectLockedCells="1" selectUnlockedCells="1"/>
  <mergeCells count="22">
    <mergeCell ref="D18:J18"/>
    <mergeCell ref="D19:J19"/>
    <mergeCell ref="D20:J20"/>
    <mergeCell ref="S21:T21"/>
    <mergeCell ref="D12:J12"/>
    <mergeCell ref="D13:J13"/>
    <mergeCell ref="D14:J14"/>
    <mergeCell ref="D15:J15"/>
    <mergeCell ref="D16:J16"/>
    <mergeCell ref="D17:J17"/>
    <mergeCell ref="D10:J10"/>
    <mergeCell ref="D11:J11"/>
    <mergeCell ref="A6:A7"/>
    <mergeCell ref="B6:B7"/>
    <mergeCell ref="C6:C7"/>
    <mergeCell ref="D6:J7"/>
    <mergeCell ref="K6:K7"/>
    <mergeCell ref="L6:L7"/>
    <mergeCell ref="A1:P2"/>
    <mergeCell ref="O3:P3"/>
    <mergeCell ref="D8:J8"/>
    <mergeCell ref="D9:J9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2020-03-16T13:59:39Z</dcterms:modified>
  <cp:category/>
  <cp:version/>
  <cp:contentType/>
  <cp:contentStatus/>
</cp:coreProperties>
</file>